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bookViews>
    <workbookView xWindow="-12" yWindow="-12" windowWidth="14472" windowHeight="4272"/>
  </bookViews>
  <sheets>
    <sheet name="Check Register 2013-14" sheetId="8" r:id="rId1"/>
    <sheet name="Check Register 2012-13" sheetId="1" r:id="rId2"/>
    <sheet name="Group Totals" sheetId="5" r:id="rId3"/>
    <sheet name="How to use this template" sheetId="3" r:id="rId4"/>
    <sheet name="Sample" sheetId="4" r:id="rId5"/>
    <sheet name="Sheet2" sheetId="10" r:id="rId6"/>
  </sheets>
  <definedNames>
    <definedName name="CategoryLookup" localSheetId="0">'Check Register 2013-14'!$B$15:$B$61</definedName>
    <definedName name="CategoryLookup" localSheetId="4">CategoryTable1[Category]</definedName>
    <definedName name="CategoryLookup">CategoryTable[Category]</definedName>
    <definedName name="ChtData" localSheetId="0">OFFSET('Check Register 2013-14'!$C$15,1,0,COUNTA('Check Register 2013-14'!$C:$C)-2)</definedName>
    <definedName name="ChtData" localSheetId="4">OFFSET(Sample!$C$17,1,0,COUNTA(Sample!$C:$C)-2)</definedName>
    <definedName name="ChtData">OFFSET('Check Register 2012-13'!$C$16,1,0,COUNTA('Check Register 2012-13'!$C:$C)-2)</definedName>
    <definedName name="ChtLabels" localSheetId="0">OFFSET('Check Register 2013-14'!$B$15,1,0,COUNTA('Check Register 2013-14'!$B:$B)-2)</definedName>
    <definedName name="ChtLabels" localSheetId="4">OFFSET(Sample!$B$17,1,0,COUNTA(Sample!$B:$B)-2)</definedName>
    <definedName name="ChtLabels">OFFSET('Check Register 2012-13'!$B$16,1,0,COUNTA('Check Register 2012-13'!$B:$B)-2)</definedName>
    <definedName name="Transaction" localSheetId="0">#REF!</definedName>
    <definedName name="Transaction">MyTransactions[#All]</definedName>
    <definedName name="Transaction3" localSheetId="4">MyTransactions1[#All]</definedName>
  </definedNames>
  <calcPr calcId="145621"/>
</workbook>
</file>

<file path=xl/calcChain.xml><?xml version="1.0" encoding="utf-8"?>
<calcChain xmlns="http://schemas.openxmlformats.org/spreadsheetml/2006/main">
  <c r="M7" i="1" l="1"/>
  <c r="L6" i="8"/>
  <c r="M6" i="8" s="1"/>
  <c r="M7" i="8" s="1"/>
  <c r="D62" i="8"/>
  <c r="C22" i="8"/>
  <c r="E22" i="8" s="1"/>
  <c r="C21" i="8"/>
  <c r="E21" i="8" s="1"/>
  <c r="C20" i="8"/>
  <c r="E20" i="8" s="1"/>
  <c r="C19" i="8"/>
  <c r="E19" i="8" s="1"/>
  <c r="C62" i="8"/>
  <c r="C61" i="8"/>
  <c r="E61" i="8" s="1"/>
  <c r="C60" i="8"/>
  <c r="E60" i="8" s="1"/>
  <c r="C59" i="8"/>
  <c r="E59" i="8" s="1"/>
  <c r="C58" i="8"/>
  <c r="E58" i="8" s="1"/>
  <c r="C57" i="8"/>
  <c r="E57" i="8" s="1"/>
  <c r="C56" i="8"/>
  <c r="E56" i="8" s="1"/>
  <c r="C55" i="8"/>
  <c r="E55" i="8" s="1"/>
  <c r="C54" i="8"/>
  <c r="E54" i="8" s="1"/>
  <c r="C53" i="8"/>
  <c r="E53" i="8" s="1"/>
  <c r="C52" i="8"/>
  <c r="E52" i="8" s="1"/>
  <c r="C51" i="8"/>
  <c r="E51" i="8" s="1"/>
  <c r="C50" i="8"/>
  <c r="E50" i="8" s="1"/>
  <c r="C49" i="8"/>
  <c r="E49" i="8" s="1"/>
  <c r="C48" i="8"/>
  <c r="E48" i="8" s="1"/>
  <c r="C18" i="8"/>
  <c r="E18" i="8" s="1"/>
  <c r="C23" i="8"/>
  <c r="E23" i="8" s="1"/>
  <c r="C17" i="8"/>
  <c r="E17" i="8" s="1"/>
  <c r="C16" i="8"/>
  <c r="E16" i="8" s="1"/>
  <c r="C27" i="8"/>
  <c r="E27" i="8" s="1"/>
  <c r="C26" i="8"/>
  <c r="E26" i="8" s="1"/>
  <c r="C25" i="8"/>
  <c r="E25" i="8" s="1"/>
  <c r="C24" i="8"/>
  <c r="E24" i="8" s="1"/>
  <c r="C28" i="8"/>
  <c r="E28" i="8" s="1"/>
  <c r="C29" i="8"/>
  <c r="E29" i="8" s="1"/>
  <c r="C30" i="8"/>
  <c r="E30" i="8" s="1"/>
  <c r="C31" i="8"/>
  <c r="E31" i="8" s="1"/>
  <c r="C32" i="8"/>
  <c r="E32" i="8" s="1"/>
  <c r="C33" i="8"/>
  <c r="E33" i="8" s="1"/>
  <c r="C34" i="8"/>
  <c r="E34" i="8" s="1"/>
  <c r="C35" i="8"/>
  <c r="E35" i="8" s="1"/>
  <c r="C36" i="8"/>
  <c r="E36" i="8" s="1"/>
  <c r="C37" i="8"/>
  <c r="E37" i="8" s="1"/>
  <c r="C38" i="8"/>
  <c r="E38" i="8" s="1"/>
  <c r="C39" i="8"/>
  <c r="E39" i="8" s="1"/>
  <c r="C40" i="8"/>
  <c r="E40" i="8" s="1"/>
  <c r="C41" i="8"/>
  <c r="E41" i="8" s="1"/>
  <c r="C42" i="8"/>
  <c r="E42" i="8" s="1"/>
  <c r="C43" i="8"/>
  <c r="E43" i="8" s="1"/>
  <c r="C44" i="8"/>
  <c r="E44" i="8" s="1"/>
  <c r="C45" i="8"/>
  <c r="E45" i="8" s="1"/>
  <c r="C46" i="8"/>
  <c r="E46" i="8" s="1"/>
  <c r="C47" i="8"/>
  <c r="E47" i="8" s="1"/>
  <c r="K155" i="8"/>
  <c r="M155" i="8" l="1"/>
  <c r="E62" i="8"/>
  <c r="M6" i="1"/>
  <c r="C16" i="1" l="1"/>
  <c r="C47" i="1"/>
  <c r="C46" i="1"/>
  <c r="C18" i="1"/>
  <c r="C17" i="1"/>
  <c r="C28" i="1"/>
  <c r="C61" i="1" l="1"/>
  <c r="G47" i="5"/>
  <c r="H47" i="5"/>
  <c r="B46" i="5"/>
  <c r="D46" i="5" s="1"/>
  <c r="B45" i="5"/>
  <c r="D45" i="5" s="1"/>
  <c r="B44" i="5"/>
  <c r="D44" i="5" s="1"/>
  <c r="B43" i="5"/>
  <c r="D43" i="5" s="1"/>
  <c r="B42" i="5"/>
  <c r="D42" i="5" s="1"/>
  <c r="B41" i="5"/>
  <c r="D41" i="5" s="1"/>
  <c r="B40" i="5"/>
  <c r="D40" i="5" s="1"/>
  <c r="B39" i="5"/>
  <c r="D39" i="5" s="1"/>
  <c r="B38" i="5"/>
  <c r="D38" i="5" s="1"/>
  <c r="B37" i="5"/>
  <c r="D37" i="5" s="1"/>
  <c r="B36" i="5"/>
  <c r="D36" i="5" s="1"/>
  <c r="B35" i="5"/>
  <c r="D35" i="5" s="1"/>
  <c r="B34" i="5"/>
  <c r="D34" i="5" s="1"/>
  <c r="B33" i="5"/>
  <c r="D33" i="5" s="1"/>
  <c r="B32" i="5"/>
  <c r="D32" i="5" s="1"/>
  <c r="B31" i="5"/>
  <c r="D31" i="5" s="1"/>
  <c r="B30" i="5"/>
  <c r="D30" i="5" s="1"/>
  <c r="B29" i="5"/>
  <c r="D29" i="5" s="1"/>
  <c r="B28" i="5"/>
  <c r="D28" i="5" s="1"/>
  <c r="B27" i="5"/>
  <c r="D27" i="5" s="1"/>
  <c r="B26" i="5"/>
  <c r="D26" i="5" s="1"/>
  <c r="B25" i="5"/>
  <c r="D25" i="5" s="1"/>
  <c r="B24" i="5"/>
  <c r="D24" i="5" s="1"/>
  <c r="B23" i="5"/>
  <c r="D23" i="5" s="1"/>
  <c r="B22" i="5"/>
  <c r="D22" i="5" s="1"/>
  <c r="B21" i="5"/>
  <c r="D21" i="5" s="1"/>
  <c r="B20" i="5"/>
  <c r="D20" i="5" s="1"/>
  <c r="B19" i="5"/>
  <c r="D19" i="5" s="1"/>
  <c r="B18" i="5"/>
  <c r="D18" i="5" s="1"/>
  <c r="B17" i="5"/>
  <c r="D17" i="5" s="1"/>
  <c r="B16" i="5"/>
  <c r="D16" i="5" s="1"/>
  <c r="B15" i="5"/>
  <c r="D15" i="5" s="1"/>
  <c r="B14" i="5"/>
  <c r="D14" i="5" s="1"/>
  <c r="B13" i="5"/>
  <c r="D13" i="5" s="1"/>
  <c r="B12" i="5"/>
  <c r="D12" i="5" s="1"/>
  <c r="B11" i="5"/>
  <c r="D11" i="5" s="1"/>
  <c r="B10" i="5"/>
  <c r="D10" i="5" s="1"/>
  <c r="B9" i="5"/>
  <c r="D9" i="5" s="1"/>
  <c r="B8" i="5"/>
  <c r="D8" i="5" s="1"/>
  <c r="B7" i="5"/>
  <c r="D7" i="5" s="1"/>
  <c r="B6" i="5"/>
  <c r="D6" i="5" s="1"/>
  <c r="B5" i="5"/>
  <c r="D5" i="5" s="1"/>
  <c r="B4" i="5"/>
  <c r="D4" i="5" s="1"/>
  <c r="B3" i="5"/>
  <c r="D3" i="5" s="1"/>
  <c r="C19" i="1"/>
  <c r="C20" i="1"/>
  <c r="C21" i="1"/>
  <c r="C22" i="1"/>
  <c r="C23" i="1"/>
  <c r="C24" i="1"/>
  <c r="C25" i="1"/>
  <c r="C26" i="1"/>
  <c r="C27" i="1"/>
  <c r="C29" i="1"/>
  <c r="C30" i="1"/>
  <c r="C31" i="1"/>
  <c r="C32" i="1"/>
  <c r="C33" i="1"/>
  <c r="C34" i="1"/>
  <c r="C35" i="1"/>
  <c r="C36" i="1"/>
  <c r="C37" i="1"/>
  <c r="C38" i="1"/>
  <c r="C39" i="1"/>
  <c r="C40" i="1"/>
  <c r="C41" i="1"/>
  <c r="C42" i="1"/>
  <c r="C43" i="1"/>
  <c r="C44" i="1"/>
  <c r="C45" i="1"/>
  <c r="C48" i="1"/>
  <c r="C49" i="1"/>
  <c r="C50" i="1"/>
  <c r="C51" i="1"/>
  <c r="C52" i="1"/>
  <c r="C53" i="1"/>
  <c r="C54" i="1"/>
  <c r="C55" i="1"/>
  <c r="C56" i="1"/>
  <c r="C57" i="1"/>
  <c r="C58" i="1"/>
  <c r="C59" i="1"/>
  <c r="C60" i="1"/>
  <c r="H18" i="5" l="1"/>
  <c r="G6" i="5"/>
  <c r="H30" i="5"/>
  <c r="H26" i="5"/>
  <c r="F46" i="5"/>
  <c r="H10" i="5"/>
  <c r="H14" i="5"/>
  <c r="F45" i="5"/>
  <c r="F38" i="5"/>
  <c r="H4" i="5"/>
  <c r="H16" i="5"/>
  <c r="H31" i="5"/>
  <c r="H15" i="5"/>
  <c r="F40" i="5"/>
  <c r="H24" i="5"/>
  <c r="H8" i="5"/>
  <c r="H23" i="5"/>
  <c r="F37" i="5"/>
  <c r="H22" i="5"/>
  <c r="F43" i="5"/>
  <c r="F35" i="5"/>
  <c r="H29" i="5"/>
  <c r="H21" i="5"/>
  <c r="H13" i="5"/>
  <c r="F44" i="5"/>
  <c r="F42" i="5"/>
  <c r="H28" i="5"/>
  <c r="H20" i="5"/>
  <c r="H12" i="5"/>
  <c r="F36" i="5"/>
  <c r="F32" i="5"/>
  <c r="F41" i="5"/>
  <c r="G5" i="5"/>
  <c r="H27" i="5"/>
  <c r="H19" i="5"/>
  <c r="H11" i="5"/>
  <c r="F33" i="5"/>
  <c r="F34" i="5"/>
  <c r="F39" i="5"/>
  <c r="H7" i="5"/>
  <c r="H25" i="5"/>
  <c r="H17" i="5"/>
  <c r="H9" i="5"/>
  <c r="C24" i="4"/>
  <c r="C23" i="4"/>
  <c r="C22" i="4"/>
  <c r="C21" i="4"/>
  <c r="C20" i="4"/>
  <c r="C19" i="4"/>
  <c r="C18" i="4"/>
  <c r="C17" i="4"/>
  <c r="J16" i="4"/>
  <c r="I16" i="4"/>
  <c r="K6" i="4"/>
  <c r="K7" i="4" s="1"/>
  <c r="K8" i="4" s="1"/>
  <c r="K9" i="4" s="1"/>
  <c r="K10" i="4" s="1"/>
  <c r="K11" i="4" s="1"/>
  <c r="K12" i="4" s="1"/>
  <c r="K13" i="4" s="1"/>
  <c r="K14" i="4" s="1"/>
  <c r="K15" i="4" s="1"/>
  <c r="F47" i="5" l="1"/>
  <c r="K16" i="4"/>
  <c r="B3" i="4" s="1"/>
  <c r="M8" i="1" l="1"/>
  <c r="K153" i="1"/>
  <c r="L153" i="1"/>
  <c r="M9" i="1" l="1"/>
  <c r="M10" i="1" s="1"/>
  <c r="M11" i="1" s="1"/>
  <c r="M12" i="1" s="1"/>
  <c r="M13" i="1" s="1"/>
  <c r="M14" i="1" s="1"/>
  <c r="M15" i="1" s="1"/>
  <c r="M16" i="1" s="1"/>
  <c r="M17" i="1" s="1"/>
  <c r="M18" i="1" s="1"/>
  <c r="M19" i="1" s="1"/>
  <c r="M20" i="1" s="1"/>
  <c r="M21" i="1" s="1"/>
  <c r="M22" i="1" s="1"/>
  <c r="M23" i="1" s="1"/>
  <c r="M24" i="1" s="1"/>
  <c r="M25" i="1" s="1"/>
  <c r="M26" i="1" s="1"/>
  <c r="M27" i="1" s="1"/>
  <c r="M28" i="1" s="1"/>
  <c r="M29" i="1" s="1"/>
  <c r="M30" i="1" s="1"/>
  <c r="M31" i="1" s="1"/>
  <c r="M32" i="1" s="1"/>
  <c r="M33" i="1" s="1"/>
  <c r="M34" i="1" s="1"/>
  <c r="M35" i="1" s="1"/>
  <c r="M36" i="1" s="1"/>
  <c r="M37" i="1" s="1"/>
  <c r="M38" i="1" s="1"/>
  <c r="M39" i="1" s="1"/>
  <c r="M40" i="1" s="1"/>
  <c r="M41" i="1" s="1"/>
  <c r="M42" i="1" s="1"/>
  <c r="M43" i="1" s="1"/>
  <c r="M44" i="1" s="1"/>
  <c r="M45" i="1" s="1"/>
  <c r="M46" i="1" s="1"/>
  <c r="M47" i="1" s="1"/>
  <c r="M48" i="1" s="1"/>
  <c r="M49" i="1" s="1"/>
  <c r="M50" i="1" s="1"/>
  <c r="M51" i="1" s="1"/>
  <c r="M52" i="1" s="1"/>
  <c r="M53" i="1" s="1"/>
  <c r="M54" i="1" s="1"/>
  <c r="M55" i="1" s="1"/>
  <c r="M56" i="1" s="1"/>
  <c r="M57" i="1" s="1"/>
  <c r="M58" i="1" s="1"/>
  <c r="M59" i="1" s="1"/>
  <c r="M60" i="1" s="1"/>
  <c r="M61" i="1" s="1"/>
  <c r="M62" i="1" s="1"/>
  <c r="M63" i="1" s="1"/>
  <c r="M64" i="1" s="1"/>
  <c r="M65" i="1" s="1"/>
  <c r="M66" i="1" s="1"/>
  <c r="M67" i="1" s="1"/>
  <c r="M68" i="1" s="1"/>
  <c r="M69" i="1" s="1"/>
  <c r="M70" i="1" s="1"/>
  <c r="M71" i="1" s="1"/>
  <c r="M72" i="1" s="1"/>
  <c r="M73" i="1" s="1"/>
  <c r="M74" i="1" s="1"/>
  <c r="M75" i="1" s="1"/>
  <c r="M76" i="1" s="1"/>
  <c r="M77" i="1" s="1"/>
  <c r="M78" i="1" s="1"/>
  <c r="M79" i="1" s="1"/>
  <c r="M80" i="1" s="1"/>
  <c r="M81" i="1" s="1"/>
  <c r="M82" i="1" s="1"/>
  <c r="M83" i="1" s="1"/>
  <c r="M84" i="1" s="1"/>
  <c r="M85" i="1" s="1"/>
  <c r="M86" i="1" s="1"/>
  <c r="M87" i="1" s="1"/>
  <c r="M88" i="1" s="1"/>
  <c r="M89" i="1" s="1"/>
  <c r="M90" i="1" s="1"/>
  <c r="M91" i="1" s="1"/>
  <c r="M92" i="1" s="1"/>
  <c r="M93" i="1" s="1"/>
  <c r="M94" i="1" s="1"/>
  <c r="M95" i="1" s="1"/>
  <c r="M96" i="1" s="1"/>
  <c r="M97" i="1" s="1"/>
  <c r="M98" i="1" s="1"/>
  <c r="M99" i="1" s="1"/>
  <c r="M100" i="1" s="1"/>
  <c r="M101" i="1" s="1"/>
  <c r="M102" i="1" s="1"/>
  <c r="M103" i="1" s="1"/>
  <c r="M104" i="1" s="1"/>
  <c r="M105" i="1" s="1"/>
  <c r="M106" i="1" s="1"/>
  <c r="M107" i="1" s="1"/>
  <c r="M108" i="1" s="1"/>
  <c r="M109" i="1" s="1"/>
  <c r="M110" i="1" s="1"/>
  <c r="M111" i="1" s="1"/>
  <c r="M112" i="1" s="1"/>
  <c r="M113" i="1" s="1"/>
  <c r="M114" i="1" s="1"/>
  <c r="M115" i="1" s="1"/>
  <c r="M116" i="1" s="1"/>
  <c r="M117" i="1" s="1"/>
  <c r="M118" i="1" s="1"/>
  <c r="M119" i="1" s="1"/>
  <c r="M120" i="1" s="1"/>
  <c r="M121" i="1" s="1"/>
  <c r="M122" i="1" s="1"/>
  <c r="M123" i="1" s="1"/>
  <c r="M124" i="1" s="1"/>
  <c r="M125" i="1" s="1"/>
  <c r="M126" i="1" s="1"/>
  <c r="M127" i="1" s="1"/>
  <c r="M128" i="1" s="1"/>
  <c r="M129" i="1" s="1"/>
  <c r="M130" i="1" s="1"/>
  <c r="M153" i="1"/>
  <c r="B3" i="1" l="1"/>
  <c r="L155" i="8" l="1"/>
  <c r="B3" i="8" s="1"/>
  <c r="C15" i="8"/>
  <c r="E15" i="8" s="1"/>
</calcChain>
</file>

<file path=xl/sharedStrings.xml><?xml version="1.0" encoding="utf-8"?>
<sst xmlns="http://schemas.openxmlformats.org/spreadsheetml/2006/main" count="667" uniqueCount="166">
  <si>
    <t>Total</t>
  </si>
  <si>
    <t>Date</t>
  </si>
  <si>
    <t>Description</t>
  </si>
  <si>
    <t>Balance</t>
  </si>
  <si>
    <t>Category</t>
  </si>
  <si>
    <t>Beginning Balance</t>
  </si>
  <si>
    <t>Credit Card</t>
  </si>
  <si>
    <t>Groceries</t>
  </si>
  <si>
    <t>Utilities</t>
  </si>
  <si>
    <t>Insurance</t>
  </si>
  <si>
    <t>Mortgage</t>
  </si>
  <si>
    <t>Deposit</t>
  </si>
  <si>
    <t>Check #</t>
  </si>
  <si>
    <t>Home Mortgage</t>
  </si>
  <si>
    <t>Other</t>
  </si>
  <si>
    <t>Check Register</t>
  </si>
  <si>
    <t>Paycheck</t>
  </si>
  <si>
    <t>Totals</t>
  </si>
  <si>
    <t>Summary</t>
  </si>
  <si>
    <t>Mutual fund investment</t>
  </si>
  <si>
    <t>The Phone Company</t>
  </si>
  <si>
    <t>Withdrawal</t>
  </si>
  <si>
    <t>Grocery Store</t>
  </si>
  <si>
    <t>Gas and Electric Company</t>
  </si>
  <si>
    <t>Coffee Shop</t>
  </si>
  <si>
    <r>
      <t xml:space="preserve">It's important to know that after you have inserted a row between existing rows, you'll need to fix the formula in the row below the new row. Do this by dragging the formula in the </t>
    </r>
    <r>
      <rPr>
        <b/>
        <sz val="10"/>
        <rFont val="Corbel"/>
        <family val="2"/>
        <scheme val="minor"/>
      </rPr>
      <t>Balance</t>
    </r>
    <r>
      <rPr>
        <sz val="10"/>
        <rFont val="Corbel"/>
        <family val="2"/>
        <scheme val="minor"/>
      </rPr>
      <t xml:space="preserve"> column to the cell in the row below it.
You can further customize your check register by adding your own categories. Do this by following the same steps for inserting a new row in the register, but be sure that you do this in the Category table. To delete categories that you won't use, delete the row in the Category table. Any transactions that had that category value in the </t>
    </r>
    <r>
      <rPr>
        <b/>
        <sz val="10"/>
        <rFont val="Corbel"/>
        <family val="2"/>
        <scheme val="minor"/>
      </rPr>
      <t>Category</t>
    </r>
    <r>
      <rPr>
        <sz val="10"/>
        <rFont val="Corbel"/>
        <family val="2"/>
        <scheme val="minor"/>
      </rPr>
      <t xml:space="preserve"> column of the register won't change or disappear, but that category won't be available to use in the future.</t>
    </r>
  </si>
  <si>
    <t>Debit</t>
  </si>
  <si>
    <t>ATM</t>
  </si>
  <si>
    <t>Cash</t>
  </si>
  <si>
    <r>
      <t xml:space="preserve">You can add a new row to the end of the register by positioning your cursor or mouse pointer in the last used cell in the </t>
    </r>
    <r>
      <rPr>
        <b/>
        <sz val="10"/>
        <rFont val="Corbel"/>
        <family val="2"/>
        <scheme val="minor"/>
      </rPr>
      <t>Balance</t>
    </r>
    <r>
      <rPr>
        <sz val="10"/>
        <rFont val="Corbel"/>
        <family val="2"/>
        <scheme val="minor"/>
      </rPr>
      <t xml:space="preserve"> column and then pressing the TAB key. If you need to insert a row between existing rows in the register, do the following:
  1.  Select a cell in the row below where you want to insert the new row.
  2.  On the </t>
    </r>
    <r>
      <rPr>
        <b/>
        <sz val="10"/>
        <rFont val="Corbel"/>
        <family val="2"/>
        <scheme val="minor"/>
      </rPr>
      <t>Home</t>
    </r>
    <r>
      <rPr>
        <sz val="10"/>
        <rFont val="Corbel"/>
        <family val="2"/>
        <scheme val="minor"/>
      </rPr>
      <t xml:space="preserve"> tab, in the </t>
    </r>
    <r>
      <rPr>
        <b/>
        <sz val="10"/>
        <rFont val="Corbel"/>
        <family val="2"/>
        <scheme val="minor"/>
      </rPr>
      <t>Cells</t>
    </r>
    <r>
      <rPr>
        <sz val="10"/>
        <rFont val="Corbel"/>
        <family val="2"/>
        <scheme val="minor"/>
      </rPr>
      <t xml:space="preserve"> group, point to </t>
    </r>
    <r>
      <rPr>
        <b/>
        <sz val="10"/>
        <rFont val="Corbel"/>
        <family val="2"/>
        <scheme val="minor"/>
      </rPr>
      <t>Insert.</t>
    </r>
    <r>
      <rPr>
        <sz val="10"/>
        <rFont val="Corbel"/>
        <family val="2"/>
        <scheme val="minor"/>
      </rPr>
      <t xml:space="preserve"> Or, you can right-click the mouse and click </t>
    </r>
    <r>
      <rPr>
        <b/>
        <sz val="10"/>
        <rFont val="Corbel"/>
        <family val="2"/>
        <scheme val="minor"/>
      </rPr>
      <t>Insert.</t>
    </r>
    <r>
      <rPr>
        <sz val="10"/>
        <rFont val="Corbel"/>
        <family val="2"/>
        <scheme val="minor"/>
      </rPr>
      <t xml:space="preserve">
  3.  Click </t>
    </r>
    <r>
      <rPr>
        <b/>
        <sz val="10"/>
        <rFont val="Corbel"/>
        <family val="2"/>
        <scheme val="minor"/>
      </rPr>
      <t>Insert Table Rows Above</t>
    </r>
    <r>
      <rPr>
        <sz val="10"/>
        <rFont val="Corbel"/>
        <family val="2"/>
        <scheme val="minor"/>
      </rPr>
      <t>.</t>
    </r>
  </si>
  <si>
    <t>Investment</t>
  </si>
  <si>
    <r>
      <rPr>
        <b/>
        <sz val="14"/>
        <rFont val="Corbel"/>
        <family val="2"/>
        <scheme val="minor"/>
      </rPr>
      <t>Get started using the electronic check register</t>
    </r>
    <r>
      <rPr>
        <sz val="10"/>
        <rFont val="Corbel"/>
        <family val="2"/>
        <scheme val="minor"/>
      </rPr>
      <t xml:space="preserve">
Use this electronic check register to record your payments, purchases, deposits, and any interest you earn in your checking account. As you choose a category in the </t>
    </r>
    <r>
      <rPr>
        <b/>
        <sz val="10"/>
        <rFont val="Corbel"/>
        <family val="2"/>
        <scheme val="minor"/>
      </rPr>
      <t>Category</t>
    </r>
    <r>
      <rPr>
        <sz val="10"/>
        <rFont val="Corbel"/>
        <family val="2"/>
        <scheme val="minor"/>
      </rPr>
      <t xml:space="preserve"> column for any payment or purchase amounts that you enter, the category slices in the pie chart are updated to show where your money goes. And best of all, this check register always keeps the correct running balance for you.
To get started, type your account number in cell B2 on the Checkbook Register tab, and replace the value in the first cell of the </t>
    </r>
    <r>
      <rPr>
        <b/>
        <sz val="10"/>
        <rFont val="Corbel"/>
        <family val="2"/>
        <scheme val="minor"/>
      </rPr>
      <t>Deposit</t>
    </r>
    <r>
      <rPr>
        <sz val="10"/>
        <rFont val="Corbel"/>
        <family val="2"/>
        <scheme val="minor"/>
      </rPr>
      <t xml:space="preserve"> column with your own beginning balance. The </t>
    </r>
    <r>
      <rPr>
        <b/>
        <sz val="10"/>
        <rFont val="Corbel"/>
        <family val="2"/>
        <scheme val="minor"/>
      </rPr>
      <t>Balance</t>
    </r>
    <r>
      <rPr>
        <sz val="10"/>
        <rFont val="Corbel"/>
        <family val="2"/>
        <scheme val="minor"/>
      </rPr>
      <t xml:space="preserve"> column automatically updates to show your current balance. Then replace the first few sample entries in the register with your own entries. Make sure you don't overwrite the </t>
    </r>
    <r>
      <rPr>
        <i/>
        <sz val="10"/>
        <rFont val="Corbel"/>
        <family val="2"/>
        <scheme val="minor"/>
      </rPr>
      <t>formulas</t>
    </r>
    <r>
      <rPr>
        <sz val="10"/>
        <rFont val="Corbel"/>
        <family val="2"/>
        <scheme val="minor"/>
      </rPr>
      <t xml:space="preserve"> in the </t>
    </r>
    <r>
      <rPr>
        <b/>
        <sz val="10"/>
        <rFont val="Corbel"/>
        <family val="2"/>
        <scheme val="minor"/>
      </rPr>
      <t>Balance</t>
    </r>
    <r>
      <rPr>
        <sz val="10"/>
        <rFont val="Corbel"/>
        <family val="2"/>
        <scheme val="minor"/>
      </rPr>
      <t xml:space="preserve"> column. Take a look at the Sample tab to see how the register and the expense chart look with a few more sample transactions entered.
Because this template uses Excel tables, it's easy to add and remove rows, and any formulas in those tables are easy to work with. And the alternate shading of rows in tables is a built-in feature!
As you make payments or purchases, enter your check or transaction number in the </t>
    </r>
    <r>
      <rPr>
        <b/>
        <sz val="10"/>
        <rFont val="Corbel"/>
        <family val="2"/>
        <scheme val="minor"/>
      </rPr>
      <t>Check #</t>
    </r>
    <r>
      <rPr>
        <sz val="10"/>
        <rFont val="Corbel"/>
        <family val="2"/>
        <scheme val="minor"/>
      </rPr>
      <t xml:space="preserve"> column, type a date in the </t>
    </r>
    <r>
      <rPr>
        <b/>
        <sz val="10"/>
        <rFont val="Corbel"/>
        <family val="2"/>
        <scheme val="minor"/>
      </rPr>
      <t>Date</t>
    </r>
    <r>
      <rPr>
        <sz val="10"/>
        <rFont val="Corbel"/>
        <family val="2"/>
        <scheme val="minor"/>
      </rPr>
      <t xml:space="preserve"> column, type a description in the </t>
    </r>
    <r>
      <rPr>
        <b/>
        <sz val="10"/>
        <rFont val="Corbel"/>
        <family val="2"/>
        <scheme val="minor"/>
      </rPr>
      <t>Description</t>
    </r>
    <r>
      <rPr>
        <sz val="10"/>
        <rFont val="Corbel"/>
        <family val="2"/>
        <scheme val="minor"/>
      </rPr>
      <t xml:space="preserve"> column, choose a category from the dropdown list in the </t>
    </r>
    <r>
      <rPr>
        <b/>
        <sz val="10"/>
        <rFont val="Corbel"/>
        <family val="2"/>
        <scheme val="minor"/>
      </rPr>
      <t>Category</t>
    </r>
    <r>
      <rPr>
        <sz val="10"/>
        <rFont val="Corbel"/>
        <family val="2"/>
        <scheme val="minor"/>
      </rPr>
      <t xml:space="preserve"> column, and type the amount in the </t>
    </r>
    <r>
      <rPr>
        <b/>
        <sz val="10"/>
        <rFont val="Corbel"/>
        <family val="2"/>
        <scheme val="minor"/>
      </rPr>
      <t>Withdrawal</t>
    </r>
    <r>
      <rPr>
        <sz val="10"/>
        <rFont val="Corbel"/>
        <family val="2"/>
        <scheme val="minor"/>
      </rPr>
      <t xml:space="preserve"> column.
Make sure you enter only a positive amount in the </t>
    </r>
    <r>
      <rPr>
        <b/>
        <sz val="10"/>
        <rFont val="Corbel"/>
        <family val="2"/>
        <scheme val="minor"/>
      </rPr>
      <t>Withdrawal</t>
    </r>
    <r>
      <rPr>
        <sz val="10"/>
        <rFont val="Corbel"/>
        <family val="2"/>
        <scheme val="minor"/>
      </rPr>
      <t xml:space="preserve"> and </t>
    </r>
    <r>
      <rPr>
        <b/>
        <sz val="10"/>
        <rFont val="Corbel"/>
        <family val="2"/>
        <scheme val="minor"/>
      </rPr>
      <t>Deposit</t>
    </r>
    <r>
      <rPr>
        <sz val="10"/>
        <rFont val="Corbel"/>
        <family val="2"/>
        <scheme val="minor"/>
      </rPr>
      <t xml:space="preserve"> columns – the formula in the </t>
    </r>
    <r>
      <rPr>
        <b/>
        <sz val="10"/>
        <rFont val="Corbel"/>
        <family val="2"/>
        <scheme val="minor"/>
      </rPr>
      <t>Balance</t>
    </r>
    <r>
      <rPr>
        <sz val="10"/>
        <rFont val="Corbel"/>
        <family val="2"/>
        <scheme val="minor"/>
      </rPr>
      <t xml:space="preserve"> column always subtracts withdrawals and adds deposits. No need to enter negative values!
As you make deposits or record any earned interest, enter those amounts in the </t>
    </r>
    <r>
      <rPr>
        <b/>
        <sz val="10"/>
        <rFont val="Corbel"/>
        <family val="2"/>
        <scheme val="minor"/>
      </rPr>
      <t>Deposit</t>
    </r>
    <r>
      <rPr>
        <sz val="10"/>
        <rFont val="Corbel"/>
        <family val="2"/>
        <scheme val="minor"/>
      </rPr>
      <t xml:space="preserve"> column. Enter a date and description, and make sure you choose </t>
    </r>
    <r>
      <rPr>
        <b/>
        <sz val="10"/>
        <rFont val="Corbel"/>
        <family val="2"/>
        <scheme val="minor"/>
      </rPr>
      <t>Deposit</t>
    </r>
    <r>
      <rPr>
        <sz val="10"/>
        <rFont val="Corbel"/>
        <family val="2"/>
        <scheme val="minor"/>
      </rPr>
      <t xml:space="preserve"> from the dropdown list in the </t>
    </r>
    <r>
      <rPr>
        <b/>
        <sz val="10"/>
        <rFont val="Corbel"/>
        <family val="2"/>
        <scheme val="minor"/>
      </rPr>
      <t>Category</t>
    </r>
    <r>
      <rPr>
        <sz val="10"/>
        <rFont val="Corbel"/>
        <family val="2"/>
        <scheme val="minor"/>
      </rPr>
      <t xml:space="preserve"> column. It's important to choose </t>
    </r>
    <r>
      <rPr>
        <b/>
        <sz val="10"/>
        <rFont val="Corbel"/>
        <family val="2"/>
        <scheme val="minor"/>
      </rPr>
      <t>Deposit</t>
    </r>
    <r>
      <rPr>
        <sz val="10"/>
        <rFont val="Corbel"/>
        <family val="2"/>
        <scheme val="minor"/>
      </rPr>
      <t xml:space="preserve"> for any deposits or other non-expense related items, because you don't want those amounts calculated in the pie chart that shows your outflow of funds.</t>
    </r>
  </si>
  <si>
    <t>Group Donations</t>
  </si>
  <si>
    <t>Activities Inc</t>
  </si>
  <si>
    <t>Activities Exp</t>
  </si>
  <si>
    <t>Equipment Exp</t>
  </si>
  <si>
    <t>Carry the Mssg</t>
  </si>
  <si>
    <t>GSR Orientation</t>
  </si>
  <si>
    <t>H&amp;I</t>
  </si>
  <si>
    <t>Meeting Lists</t>
  </si>
  <si>
    <t>New Meeting Pkts</t>
  </si>
  <si>
    <t>Phone Line</t>
  </si>
  <si>
    <t>Bank Chgs</t>
  </si>
  <si>
    <t>Meeting Rm Rent</t>
  </si>
  <si>
    <t>Misc Expense</t>
  </si>
  <si>
    <t>PO Box Rental</t>
  </si>
  <si>
    <t>Storage Rent</t>
  </si>
  <si>
    <t>ASC Meeting Expenses</t>
  </si>
  <si>
    <t>The Call</t>
  </si>
  <si>
    <t>Chair Expense</t>
  </si>
  <si>
    <t>Vice Chair Expense</t>
  </si>
  <si>
    <t>RCM-RCMA Expense</t>
  </si>
  <si>
    <t>Secretary Expense</t>
  </si>
  <si>
    <t>Treasurer Expense</t>
  </si>
  <si>
    <t>Web Publisher</t>
  </si>
  <si>
    <t>Prudent Reserve</t>
  </si>
  <si>
    <t>Vermilion Reserve</t>
  </si>
  <si>
    <t>Special Reserve</t>
  </si>
  <si>
    <t>60% NA Minnesota Region</t>
  </si>
  <si>
    <t>40% NA World Service</t>
  </si>
  <si>
    <t>Vermilion Merch Inc</t>
  </si>
  <si>
    <t>Vermilion Reg Inc</t>
  </si>
  <si>
    <t>Vermilion  Adult Games</t>
  </si>
  <si>
    <t>Vermilion Banner</t>
  </si>
  <si>
    <t>Vermilion Kids Games</t>
  </si>
  <si>
    <t>Vermilion Kids Crafts</t>
  </si>
  <si>
    <t>Vermilion Kitchen</t>
  </si>
  <si>
    <t>Vermilion Merchandise</t>
  </si>
  <si>
    <t>Vermilion Programming</t>
  </si>
  <si>
    <t>Vermilion Camp Fees</t>
  </si>
  <si>
    <t>Vermilion Reg Exp</t>
  </si>
  <si>
    <t>Vermilion Chair/Treasurer</t>
  </si>
  <si>
    <t>Vermilion Newcomer Exp</t>
  </si>
  <si>
    <t>Vermilion Travel Exp</t>
  </si>
  <si>
    <t>Vermilion Misc</t>
  </si>
  <si>
    <t>Budget</t>
  </si>
  <si>
    <t>Difference</t>
  </si>
  <si>
    <t>Vermilion</t>
  </si>
  <si>
    <t>Activities</t>
  </si>
  <si>
    <t>NAWS</t>
  </si>
  <si>
    <t>MNRSC</t>
  </si>
  <si>
    <t>Voyagers Luthern Minnistgries</t>
  </si>
  <si>
    <t>EZ Storage</t>
  </si>
  <si>
    <t>St Mary's Star of the Sea</t>
  </si>
  <si>
    <t>Marvella Davis</t>
  </si>
  <si>
    <t>ISD #709</t>
  </si>
  <si>
    <t>US Postal Service</t>
  </si>
  <si>
    <t>VOID</t>
  </si>
  <si>
    <t>Replaced Void Ck #3010 Last year</t>
  </si>
  <si>
    <t>Deposit Donations (42.14 Last year Business)</t>
  </si>
  <si>
    <t>Interest Earned</t>
  </si>
  <si>
    <t>Interest Income</t>
  </si>
  <si>
    <t>Peace Church</t>
  </si>
  <si>
    <t>ISD 709</t>
  </si>
  <si>
    <t>On The Limit</t>
  </si>
  <si>
    <t>MNNAC XX</t>
  </si>
  <si>
    <t>Charles Covington February Meeting</t>
  </si>
  <si>
    <t>NAWS 0214308</t>
  </si>
  <si>
    <t>NAWS 0219318 Two Harbors Mtg</t>
  </si>
  <si>
    <t xml:space="preserve">Deposit Donations </t>
  </si>
  <si>
    <t>Deposit Activities New Years Eve</t>
  </si>
  <si>
    <t>x</t>
  </si>
  <si>
    <t>Column1</t>
  </si>
  <si>
    <t>Lindsey Hella Void Check</t>
  </si>
  <si>
    <t>Marvella Davis Replace Ck 2024</t>
  </si>
  <si>
    <t>Start of the Sea</t>
  </si>
  <si>
    <t>Tracy Petrangelo(start up money)</t>
  </si>
  <si>
    <t>Marvella Tracy Convention Expense</t>
  </si>
  <si>
    <t>void</t>
  </si>
  <si>
    <t>Bill Me Later Coffee Urn</t>
  </si>
  <si>
    <t>Bill Me Later (Coffee Urn $119.95 $291.95 Pop Corn Maker)</t>
  </si>
  <si>
    <t>Deposit Donations</t>
  </si>
  <si>
    <t>Deposit For Naws order From Two Har</t>
  </si>
  <si>
    <t>Deposit For RCMA Travel Expenses</t>
  </si>
  <si>
    <t>Deposit For MNNAC Vermilion Sales</t>
  </si>
  <si>
    <t>Cash Withdraw from Deposit for Receipt Book</t>
  </si>
  <si>
    <t>Column2</t>
  </si>
  <si>
    <t>Column3</t>
  </si>
  <si>
    <t>Robin Evanson Basic Text MNNAC XX</t>
  </si>
  <si>
    <t>Shelby James</t>
  </si>
  <si>
    <t>Marvella</t>
  </si>
  <si>
    <t>Charles Covington June Meeting</t>
  </si>
  <si>
    <t>Trac Rasmus</t>
  </si>
  <si>
    <t>USPS</t>
  </si>
  <si>
    <t>Will Spottedbear</t>
  </si>
  <si>
    <t>Deposit Group Donations</t>
  </si>
  <si>
    <t>Deposit Registration</t>
  </si>
  <si>
    <t>Deposit Merchandise</t>
  </si>
  <si>
    <t>Tracy Petrangelo</t>
  </si>
  <si>
    <t>Sheila Fetters</t>
  </si>
  <si>
    <t>Valerie DuPuis</t>
  </si>
  <si>
    <t>ISD</t>
  </si>
  <si>
    <t>Matthew Wagner</t>
  </si>
  <si>
    <t>Sheila.Fetters</t>
  </si>
  <si>
    <t>Lindsey Hella</t>
  </si>
  <si>
    <t>Sam's Club</t>
  </si>
  <si>
    <t>Zup's</t>
  </si>
  <si>
    <t>Sue Johnson</t>
  </si>
  <si>
    <t>Jim Sterzinger</t>
  </si>
  <si>
    <t>Voyagers Lutheran Ministries</t>
  </si>
  <si>
    <t>ULF</t>
  </si>
  <si>
    <t>Square Reader</t>
  </si>
  <si>
    <t>Deposit Vermilion Registration</t>
  </si>
  <si>
    <t xml:space="preserve"> </t>
  </si>
  <si>
    <t>Vermilion Tote</t>
  </si>
  <si>
    <t>RCMA Oct Expenses</t>
  </si>
  <si>
    <t>Harrison Community Center</t>
  </si>
  <si>
    <t>Halloween Event</t>
  </si>
  <si>
    <t>Voyagers Area</t>
  </si>
  <si>
    <t>MNNAC XX Donation</t>
  </si>
  <si>
    <t>Night Magic Productions</t>
  </si>
  <si>
    <t>Mont du Lac</t>
  </si>
  <si>
    <t>Ele Withdrawl</t>
  </si>
  <si>
    <t>Super  Value Checks</t>
  </si>
  <si>
    <t>Halloween Deposit</t>
  </si>
  <si>
    <t>Deposit from Harrison rental</t>
  </si>
  <si>
    <t>Payed for PO Box</t>
  </si>
  <si>
    <t>Robin Evanson</t>
  </si>
  <si>
    <t>World of Wheels</t>
  </si>
  <si>
    <t>NLASC Check Register 2012-13</t>
  </si>
  <si>
    <t>NLASC Check Register 2013-14</t>
  </si>
  <si>
    <t>Actual Total</t>
  </si>
  <si>
    <t>Budgeted Amt</t>
  </si>
  <si>
    <t>(Over)/Under</t>
  </si>
  <si>
    <t>Reserve Offset</t>
  </si>
  <si>
    <t>Paypal Deposit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</si>
</sst>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quot;$&quot;#,##0.00"/>
    <numFmt numFmtId="165" formatCode="_(\$* #,##0.00_);_(\$* \(#,##0.00\);_(\$* \-??_);_(@_)"/>
  </numFmts>
  <fonts count="24" x14ac:knownFonts="1">
    <font>
      <sz val="10"/>
      <color theme="1"/>
      <name val="Corbel"/>
      <family val="2"/>
      <scheme val="minor"/>
    </font>
    <font>
      <sz val="11"/>
      <color theme="1"/>
      <name val="Segoe UI"/>
      <family val="2"/>
    </font>
    <font>
      <sz val="16"/>
      <color theme="1" tint="0.499984740745262"/>
      <name val="Segoe UI Light"/>
      <family val="2"/>
    </font>
    <font>
      <sz val="10"/>
      <color theme="1"/>
      <name val="Segoe UI"/>
      <family val="2"/>
    </font>
    <font>
      <sz val="18"/>
      <color theme="1" tint="0.499984740745262"/>
      <name val="Segoe UI Light"/>
      <family val="2"/>
    </font>
    <font>
      <sz val="16"/>
      <color theme="4" tint="-0.249977111117893"/>
      <name val="Segoe UI Light"/>
      <family val="2"/>
    </font>
    <font>
      <sz val="36"/>
      <color rgb="FF7FD13B"/>
      <name val="Segoe UI Light"/>
      <family val="2"/>
    </font>
    <font>
      <sz val="12"/>
      <color theme="1"/>
      <name val="Corbel"/>
      <family val="2"/>
      <scheme val="minor"/>
    </font>
    <font>
      <b/>
      <sz val="10"/>
      <color theme="1"/>
      <name val="Corbel"/>
      <family val="2"/>
      <scheme val="minor"/>
    </font>
    <font>
      <sz val="11"/>
      <color theme="0" tint="-0.499984740745262"/>
      <name val="Segoe UI"/>
      <family val="2"/>
    </font>
    <font>
      <b/>
      <sz val="18"/>
      <color theme="1" tint="0.499984740745262"/>
      <name val="Segoe UI Light"/>
      <family val="2"/>
    </font>
    <font>
      <sz val="10"/>
      <name val="Corbel"/>
      <family val="2"/>
      <scheme val="minor"/>
    </font>
    <font>
      <sz val="9"/>
      <name val="Corbel"/>
      <family val="2"/>
      <scheme val="minor"/>
    </font>
    <font>
      <sz val="10"/>
      <color theme="1"/>
      <name val="Corbel"/>
      <family val="2"/>
      <scheme val="minor"/>
    </font>
    <font>
      <b/>
      <sz val="10"/>
      <name val="Corbel"/>
      <family val="2"/>
      <scheme val="minor"/>
    </font>
    <font>
      <b/>
      <sz val="14"/>
      <name val="Corbel"/>
      <family val="2"/>
      <scheme val="minor"/>
    </font>
    <font>
      <i/>
      <sz val="10"/>
      <name val="Corbel"/>
      <family val="2"/>
      <scheme val="minor"/>
    </font>
    <font>
      <sz val="12"/>
      <color theme="1"/>
      <name val="Corbel"/>
      <scheme val="minor"/>
    </font>
    <font>
      <sz val="28"/>
      <color theme="1"/>
      <name val="Segoe UI Light"/>
      <family val="2"/>
    </font>
    <font>
      <sz val="36"/>
      <color theme="1"/>
      <name val="Segoe UI Light"/>
      <family val="2"/>
    </font>
    <font>
      <sz val="16"/>
      <color theme="1"/>
      <name val="Segoe UI Light"/>
      <family val="2"/>
    </font>
    <font>
      <sz val="18"/>
      <color theme="1"/>
      <name val="Segoe UI Light"/>
      <family val="2"/>
    </font>
    <font>
      <b/>
      <sz val="18"/>
      <color theme="1"/>
      <name val="Segoe UI Light"/>
      <family val="2"/>
    </font>
    <font>
      <sz val="10"/>
      <color theme="1"/>
      <name val="Corbel"/>
      <scheme val="minor"/>
    </font>
  </fonts>
  <fills count="4">
    <fill>
      <patternFill patternType="none"/>
    </fill>
    <fill>
      <patternFill patternType="gray125"/>
    </fill>
    <fill>
      <patternFill patternType="solid">
        <fgColor rgb="FFFFFFCC"/>
      </patternFill>
    </fill>
    <fill>
      <patternFill patternType="solid">
        <fgColor theme="4" tint="0.79998168889431442"/>
        <bgColor indexed="64"/>
      </patternFill>
    </fill>
  </fills>
  <borders count="5">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3" fillId="2" borderId="1" applyNumberFormat="0" applyFont="0" applyAlignment="0" applyProtection="0"/>
    <xf numFmtId="44" fontId="13" fillId="0" borderId="0" applyFont="0" applyFill="0" applyBorder="0" applyAlignment="0" applyProtection="0"/>
  </cellStyleXfs>
  <cellXfs count="69">
    <xf numFmtId="0" fontId="0" fillId="0" borderId="0" xfId="0"/>
    <xf numFmtId="0" fontId="1" fillId="0" borderId="0" xfId="0" applyFont="1"/>
    <xf numFmtId="0" fontId="2" fillId="0" borderId="0" xfId="0" applyFont="1" applyAlignment="1"/>
    <xf numFmtId="0" fontId="3" fillId="0" borderId="0" xfId="0" applyFont="1"/>
    <xf numFmtId="0" fontId="0" fillId="0" borderId="0" xfId="0" applyFont="1" applyFill="1" applyBorder="1"/>
    <xf numFmtId="164" fontId="0" fillId="0" borderId="0" xfId="0" applyNumberFormat="1" applyFont="1" applyFill="1" applyBorder="1"/>
    <xf numFmtId="0" fontId="0" fillId="0" borderId="0" xfId="0" applyAlignment="1">
      <alignment vertical="center"/>
    </xf>
    <xf numFmtId="0" fontId="6" fillId="0" borderId="0" xfId="0" applyFont="1" applyAlignment="1"/>
    <xf numFmtId="0" fontId="5" fillId="0" borderId="0" xfId="0" applyFont="1" applyAlignment="1"/>
    <xf numFmtId="0" fontId="4" fillId="0" borderId="0" xfId="0" applyFont="1" applyAlignment="1">
      <alignment vertical="center"/>
    </xf>
    <xf numFmtId="0" fontId="0" fillId="0" borderId="0" xfId="0" applyAlignment="1">
      <alignment horizontal="right" vertical="center"/>
    </xf>
    <xf numFmtId="0" fontId="7" fillId="0" borderId="0" xfId="0" applyFont="1" applyFill="1" applyBorder="1" applyAlignment="1">
      <alignment horizontal="right" vertical="center"/>
    </xf>
    <xf numFmtId="0" fontId="10" fillId="0" borderId="0" xfId="0" applyFont="1" applyAlignment="1">
      <alignment vertical="center"/>
    </xf>
    <xf numFmtId="0" fontId="12" fillId="0" borderId="0" xfId="0" applyFont="1"/>
    <xf numFmtId="164" fontId="11" fillId="0" borderId="0" xfId="0" applyNumberFormat="1" applyFont="1" applyAlignment="1">
      <alignment vertical="center"/>
    </xf>
    <xf numFmtId="0" fontId="11" fillId="3" borderId="2" xfId="1" applyFont="1" applyFill="1" applyBorder="1" applyAlignment="1">
      <alignment vertical="top" wrapText="1"/>
    </xf>
    <xf numFmtId="0" fontId="11" fillId="3" borderId="3" xfId="1" applyFont="1" applyFill="1" applyBorder="1" applyAlignment="1">
      <alignment vertical="top" wrapText="1"/>
    </xf>
    <xf numFmtId="0" fontId="11" fillId="3" borderId="4" xfId="1" applyFont="1" applyFill="1" applyBorder="1" applyAlignment="1">
      <alignment vertical="top" wrapText="1"/>
    </xf>
    <xf numFmtId="0" fontId="7" fillId="0" borderId="0" xfId="0" applyFont="1" applyFill="1" applyBorder="1" applyAlignment="1">
      <alignment horizontal="left" vertical="center"/>
    </xf>
    <xf numFmtId="0" fontId="8" fillId="0" borderId="0" xfId="0" applyFont="1" applyFill="1" applyBorder="1" applyAlignment="1">
      <alignment horizontal="left"/>
    </xf>
    <xf numFmtId="0" fontId="0" fillId="0" borderId="0" xfId="0" applyFont="1" applyFill="1" applyBorder="1" applyAlignment="1">
      <alignment horizontal="left"/>
    </xf>
    <xf numFmtId="14" fontId="8" fillId="0" borderId="0" xfId="0" applyNumberFormat="1" applyFont="1" applyFill="1" applyBorder="1" applyAlignment="1">
      <alignment horizontal="left"/>
    </xf>
    <xf numFmtId="14" fontId="0" fillId="0" borderId="0" xfId="0" applyNumberFormat="1" applyFont="1" applyFill="1" applyBorder="1" applyAlignment="1">
      <alignment horizontal="left"/>
    </xf>
    <xf numFmtId="164" fontId="8" fillId="0" borderId="0" xfId="0" applyNumberFormat="1" applyFont="1" applyFill="1" applyBorder="1" applyAlignment="1">
      <alignment horizontal="right"/>
    </xf>
    <xf numFmtId="164" fontId="0" fillId="0" borderId="0" xfId="0" applyNumberFormat="1" applyFont="1" applyFill="1" applyBorder="1" applyAlignment="1">
      <alignment horizontal="right"/>
    </xf>
    <xf numFmtId="0" fontId="0" fillId="0" borderId="0" xfId="0" applyAlignment="1">
      <alignment horizontal="left"/>
    </xf>
    <xf numFmtId="164" fontId="0" fillId="0" borderId="0" xfId="0" applyNumberFormat="1" applyAlignment="1">
      <alignment horizontal="right"/>
    </xf>
    <xf numFmtId="14" fontId="7" fillId="0" borderId="0" xfId="0" applyNumberFormat="1" applyFont="1" applyFill="1" applyBorder="1" applyAlignment="1">
      <alignment horizontal="left" vertical="center"/>
    </xf>
    <xf numFmtId="0" fontId="12" fillId="0" borderId="0" xfId="0" applyFont="1" applyFill="1"/>
    <xf numFmtId="0" fontId="0" fillId="0" borderId="0" xfId="0" applyFont="1"/>
    <xf numFmtId="0" fontId="0" fillId="0" borderId="0" xfId="0" applyFont="1" applyFill="1" applyBorder="1" applyAlignment="1">
      <alignment horizontal="left" vertical="center"/>
    </xf>
    <xf numFmtId="0" fontId="0" fillId="0" borderId="0" xfId="0" applyFont="1" applyAlignment="1">
      <alignment horizontal="left"/>
    </xf>
    <xf numFmtId="165" fontId="0" fillId="0" borderId="0" xfId="0" applyNumberFormat="1" applyAlignment="1">
      <alignment vertical="center"/>
    </xf>
    <xf numFmtId="44" fontId="0" fillId="0" borderId="0" xfId="2" applyFont="1"/>
    <xf numFmtId="44" fontId="0" fillId="0" borderId="0" xfId="2" applyFont="1" applyAlignment="1">
      <alignment vertical="center"/>
    </xf>
    <xf numFmtId="0" fontId="17" fillId="0" borderId="0" xfId="0" applyFont="1" applyAlignment="1">
      <alignment vertical="center"/>
    </xf>
    <xf numFmtId="0" fontId="19" fillId="0" borderId="0" xfId="0" applyFont="1" applyAlignment="1"/>
    <xf numFmtId="0" fontId="20" fillId="0" borderId="0" xfId="0" applyFont="1" applyAlignment="1"/>
    <xf numFmtId="0" fontId="22" fillId="0" borderId="0" xfId="0" applyFont="1" applyAlignment="1">
      <alignment vertical="center"/>
    </xf>
    <xf numFmtId="0" fontId="21" fillId="0" borderId="0" xfId="0" applyFont="1" applyAlignment="1">
      <alignment vertical="center"/>
    </xf>
    <xf numFmtId="164" fontId="0" fillId="0" borderId="0" xfId="0" applyNumberFormat="1" applyFont="1" applyAlignment="1">
      <alignment horizontal="right"/>
    </xf>
    <xf numFmtId="14" fontId="0" fillId="0" borderId="0" xfId="0" applyNumberFormat="1" applyFont="1" applyAlignment="1">
      <alignment horizontal="left"/>
    </xf>
    <xf numFmtId="0" fontId="0" fillId="0" borderId="0" xfId="0" applyFont="1" applyAlignment="1">
      <alignment vertical="center"/>
    </xf>
    <xf numFmtId="0" fontId="0" fillId="0" borderId="0" xfId="0" applyFont="1" applyAlignment="1">
      <alignment horizontal="right" vertical="center"/>
    </xf>
    <xf numFmtId="164" fontId="0" fillId="0" borderId="0" xfId="0" applyNumberFormat="1" applyFont="1" applyAlignment="1">
      <alignment vertical="center"/>
    </xf>
    <xf numFmtId="0" fontId="23" fillId="0" borderId="0" xfId="0" applyFont="1" applyAlignment="1">
      <alignment horizontal="left"/>
    </xf>
    <xf numFmtId="14" fontId="23" fillId="0" borderId="0" xfId="0" applyNumberFormat="1" applyFont="1" applyAlignment="1">
      <alignment horizontal="left"/>
    </xf>
    <xf numFmtId="164" fontId="23" fillId="0" borderId="0" xfId="0" applyNumberFormat="1" applyFont="1" applyAlignment="1">
      <alignment horizontal="right"/>
    </xf>
    <xf numFmtId="0" fontId="0" fillId="0" borderId="0" xfId="0" applyFont="1" applyFill="1" applyBorder="1" applyAlignment="1">
      <alignment horizontal="right"/>
    </xf>
    <xf numFmtId="0" fontId="1" fillId="0" borderId="0" xfId="0" applyFont="1" applyAlignment="1">
      <alignment horizontal="center"/>
    </xf>
    <xf numFmtId="0" fontId="7" fillId="0" borderId="0" xfId="0" applyNumberFormat="1" applyFont="1" applyFill="1" applyBorder="1" applyAlignment="1">
      <alignment horizontal="right" vertical="center"/>
    </xf>
    <xf numFmtId="0" fontId="0" fillId="0" borderId="0" xfId="0" applyNumberFormat="1" applyFont="1" applyFill="1" applyBorder="1" applyAlignment="1">
      <alignment horizontal="right"/>
    </xf>
    <xf numFmtId="0" fontId="23" fillId="0" borderId="0" xfId="2" applyNumberFormat="1" applyFont="1" applyAlignment="1">
      <alignment horizontal="right"/>
    </xf>
    <xf numFmtId="0" fontId="8" fillId="0" borderId="0" xfId="0" applyNumberFormat="1" applyFont="1" applyFill="1" applyBorder="1" applyAlignment="1">
      <alignment horizontal="right"/>
    </xf>
    <xf numFmtId="0" fontId="0" fillId="0" borderId="0" xfId="0" applyNumberFormat="1" applyFont="1" applyAlignment="1">
      <alignment horizontal="right"/>
    </xf>
    <xf numFmtId="0" fontId="23" fillId="0" borderId="0" xfId="0" applyNumberFormat="1" applyFont="1" applyAlignment="1">
      <alignment horizontal="right"/>
    </xf>
    <xf numFmtId="0" fontId="18" fillId="0" borderId="0" xfId="0" applyFont="1" applyAlignment="1">
      <alignment horizontal="left" indent="8"/>
    </xf>
    <xf numFmtId="0" fontId="19" fillId="0" borderId="0" xfId="0" applyFont="1" applyAlignment="1">
      <alignment horizontal="left" indent="8"/>
    </xf>
    <xf numFmtId="0" fontId="20" fillId="0" borderId="0" xfId="0" applyFont="1" applyAlignment="1">
      <alignment horizontal="left" indent="9"/>
    </xf>
    <xf numFmtId="0" fontId="21" fillId="0" borderId="0" xfId="0" applyFont="1" applyAlignment="1">
      <alignment horizontal="left" vertical="center" indent="9"/>
    </xf>
    <xf numFmtId="0" fontId="1" fillId="0" borderId="0" xfId="0" applyFont="1" applyAlignment="1">
      <alignment horizontal="center"/>
    </xf>
    <xf numFmtId="0" fontId="9" fillId="0" borderId="0" xfId="0" applyFont="1" applyAlignment="1">
      <alignment horizontal="center"/>
    </xf>
    <xf numFmtId="0" fontId="6" fillId="0" borderId="0" xfId="0" applyFont="1" applyAlignment="1">
      <alignment horizontal="left" indent="8"/>
    </xf>
    <xf numFmtId="0" fontId="5" fillId="0" borderId="0" xfId="0" applyFont="1" applyAlignment="1">
      <alignment horizontal="left" indent="9"/>
    </xf>
    <xf numFmtId="0" fontId="4" fillId="0" borderId="0" xfId="0" applyFont="1" applyAlignment="1">
      <alignment horizontal="left" vertical="center" indent="9"/>
    </xf>
    <xf numFmtId="0" fontId="23" fillId="0" borderId="0" xfId="0" applyFont="1" applyFill="1" applyBorder="1" applyAlignment="1">
      <alignment horizontal="left"/>
    </xf>
    <xf numFmtId="14" fontId="23" fillId="0" borderId="0" xfId="0" applyNumberFormat="1" applyFont="1" applyFill="1" applyBorder="1" applyAlignment="1">
      <alignment horizontal="left"/>
    </xf>
    <xf numFmtId="0" fontId="23" fillId="0" borderId="0" xfId="0" applyNumberFormat="1" applyFont="1" applyFill="1" applyBorder="1" applyAlignment="1">
      <alignment horizontal="right"/>
    </xf>
    <xf numFmtId="0" fontId="23" fillId="0" borderId="0" xfId="0" applyFont="1" applyFill="1" applyBorder="1" applyAlignment="1">
      <alignment horizontal="right"/>
    </xf>
  </cellXfs>
  <cellStyles count="3">
    <cellStyle name="Currency" xfId="2" builtinId="4"/>
    <cellStyle name="Normal" xfId="0" builtinId="0" customBuiltin="1"/>
    <cellStyle name="Note" xfId="1" builtinId="10"/>
  </cellStyles>
  <dxfs count="98">
    <dxf>
      <font>
        <b val="0"/>
        <i val="0"/>
        <strike val="0"/>
        <condense val="0"/>
        <extend val="0"/>
        <outline val="0"/>
        <shadow val="0"/>
        <u val="none"/>
        <vertAlign val="baseline"/>
        <sz val="10"/>
        <color theme="1"/>
        <name val="Corbel"/>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theme="1"/>
        <name val="Corbel"/>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theme="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theme="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theme="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theme="1"/>
        <name val="Corbel"/>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theme="1"/>
        <name val="Corbel"/>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theme="1"/>
        <name val="Corbel"/>
        <scheme val="minor"/>
      </font>
      <numFmt numFmtId="19" formatCode="m/d/yyyy"/>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theme="1"/>
        <name val="Corbel"/>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color rgb="FFFF0000"/>
      </font>
    </dxf>
    <dxf>
      <font>
        <color rgb="FFFF0000"/>
      </font>
    </dxf>
    <dxf>
      <numFmt numFmtId="164" formatCode="&quot;$&quot;#,##0.00"/>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numFmt numFmtId="166" formatCode="mm/dd/yyyy"/>
      <alignment horizontal="left" vertical="bottom"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vertical="bottom" textRotation="0" wrapText="0" indent="0" justifyLastLine="0" shrinkToFit="0" readingOrder="0"/>
    </dxf>
    <dxf>
      <font>
        <strike val="0"/>
        <outline val="0"/>
        <shadow val="0"/>
        <u val="none"/>
        <vertAlign val="baseline"/>
        <sz val="12"/>
        <color theme="1"/>
        <name val="Corbel"/>
        <scheme val="minor"/>
      </font>
      <alignment vertical="center" textRotation="0" wrapText="0" indent="0" justifyLastLine="0" shrinkToFit="0" readingOrder="0"/>
    </dxf>
    <dxf>
      <alignment horizontal="general" vertical="center" textRotation="0" wrapText="0" indent="0" justifyLastLine="0" shrinkToFit="0" readingOrder="0"/>
    </dxf>
    <dxf>
      <numFmt numFmtId="165" formatCode="_(\$* #,##0.00_);_(\$* \(#,##0.00\);_(\$* \-??_);_(@_)"/>
      <alignment horizontal="general" vertical="center" textRotation="0" wrapText="0" indent="0" justifyLastLine="0" shrinkToFit="0" readingOrder="0"/>
    </dxf>
    <dxf>
      <numFmt numFmtId="164" formatCode="&quot;$&quot;#,##0.00"/>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strike val="0"/>
        <outline val="0"/>
        <shadow val="0"/>
        <u val="none"/>
        <vertAlign val="baseline"/>
        <color theme="1"/>
      </font>
      <alignment horizontal="general" vertical="center" textRotation="0" wrapText="0" indent="0" justifyLastLine="0" shrinkToFit="0" readingOrder="0"/>
    </dxf>
    <dxf>
      <font>
        <strike val="0"/>
        <outline val="0"/>
        <shadow val="0"/>
        <u val="none"/>
        <vertAlign val="baseline"/>
        <color theme="1"/>
      </font>
      <numFmt numFmtId="164" formatCode="&quot;$&quot;#,##0.00"/>
      <alignment horizontal="general" vertical="center" textRotation="0" wrapText="0" indent="0" justifyLastLine="0" shrinkToFit="0" readingOrder="0"/>
    </dxf>
    <dxf>
      <font>
        <strike val="0"/>
        <outline val="0"/>
        <shadow val="0"/>
        <u val="none"/>
        <vertAlign val="baseline"/>
        <color theme="1"/>
      </font>
      <alignment horizontal="general" vertical="center" textRotation="0" wrapText="0" indent="0" justifyLastLine="0" shrinkToFit="0" readingOrder="0"/>
    </dxf>
    <dxf>
      <font>
        <strike val="0"/>
        <outline val="0"/>
        <shadow val="0"/>
        <u val="none"/>
        <vertAlign val="baseline"/>
        <color theme="1"/>
      </font>
      <alignment horizontal="general" vertical="center" textRotation="0" wrapText="0" indent="0" justifyLastLine="0" shrinkToFit="0" readingOrder="0"/>
    </dxf>
    <dxf>
      <font>
        <strike val="0"/>
        <outline val="0"/>
        <shadow val="0"/>
        <u val="none"/>
        <vertAlign val="baseline"/>
        <color theme="1"/>
      </font>
      <alignment horizontal="general" vertical="center"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orbel"/>
        <scheme val="minor"/>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orbel"/>
        <scheme val="minor"/>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orbel"/>
        <scheme val="minor"/>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orbel"/>
        <scheme val="minor"/>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orbel"/>
        <scheme val="minor"/>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orbel"/>
        <scheme val="minor"/>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orbel"/>
        <scheme val="minor"/>
      </font>
      <alignment horizontal="lef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orbel"/>
        <scheme val="minor"/>
      </font>
      <alignment horizontal="left" textRotation="0" wrapText="0" indent="0" justifyLastLine="0" shrinkToFit="0" readingOrder="0"/>
    </dxf>
    <dxf>
      <font>
        <b val="0"/>
        <i val="0"/>
        <strike val="0"/>
        <condense val="0"/>
        <extend val="0"/>
        <outline val="0"/>
        <shadow val="0"/>
        <u val="none"/>
        <vertAlign val="baseline"/>
        <sz val="10"/>
        <color theme="1"/>
        <name val="Corbel"/>
        <scheme val="minor"/>
      </font>
      <numFmt numFmtId="19" formatCode="m/d/yyyy"/>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orbel"/>
        <scheme val="minor"/>
      </font>
      <numFmt numFmtId="19" formatCode="m/d/yyyy"/>
      <alignment horizontal="left" vertical="bottom"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orbel"/>
        <scheme val="minor"/>
      </font>
      <alignment horizontal="left" vertical="bottom" textRotation="0" wrapText="0" indent="0" justifyLastLine="0" shrinkToFit="0" readingOrder="0"/>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sz val="12"/>
        <color theme="1"/>
        <name val="Corbel"/>
        <scheme val="minor"/>
      </font>
      <alignment vertical="center" textRotation="0" wrapText="0" indent="0" justifyLastLine="0" shrinkToFit="0" readingOrder="0"/>
    </dxf>
    <dxf>
      <font>
        <strike val="0"/>
        <outline val="0"/>
        <shadow val="0"/>
        <u val="none"/>
        <vertAlign val="baseline"/>
        <color theme="1"/>
      </font>
      <numFmt numFmtId="164" formatCode="&quot;$&quot;#,##0.00"/>
      <alignment horizontal="general" vertical="center" textRotation="0" wrapText="0" indent="0" justifyLastLine="0" shrinkToFit="0" readingOrder="0"/>
    </dxf>
    <dxf>
      <font>
        <strike val="0"/>
        <outline val="0"/>
        <shadow val="0"/>
        <u val="none"/>
        <vertAlign val="baseline"/>
        <color theme="1"/>
      </font>
      <numFmt numFmtId="164" formatCode="&quot;$&quot;#,##0.00"/>
      <alignment horizontal="general" vertical="center" textRotation="0" wrapText="0" indent="0" justifyLastLine="0" shrinkToFit="0" readingOrder="0"/>
    </dxf>
    <dxf>
      <font>
        <strike val="0"/>
        <outline val="0"/>
        <shadow val="0"/>
        <u val="none"/>
        <vertAlign val="baseline"/>
        <color theme="1"/>
      </font>
      <numFmt numFmtId="164" formatCode="&quot;$&quot;#,##0.00"/>
      <alignment horizontal="general" vertical="center" textRotation="0" wrapText="0" indent="0" justifyLastLine="0" shrinkToFit="0" readingOrder="0"/>
    </dxf>
    <dxf>
      <font>
        <strike val="0"/>
        <outline val="0"/>
        <shadow val="0"/>
        <u val="none"/>
        <vertAlign val="baseline"/>
        <color theme="1"/>
      </font>
      <alignment horizontal="general" vertical="center" textRotation="0" wrapText="0" indent="0" justifyLastLine="0" shrinkToFit="0" readingOrder="0"/>
    </dxf>
    <dxf>
      <font>
        <strike val="0"/>
        <outline val="0"/>
        <shadow val="0"/>
        <u val="none"/>
        <vertAlign val="baseline"/>
        <color theme="1"/>
      </font>
      <alignment horizontal="general" vertical="center" textRotation="0" wrapText="0" indent="0" justifyLastLine="0" shrinkToFit="0" readingOrder="0"/>
    </dxf>
    <dxf>
      <font>
        <strike val="0"/>
        <outline val="0"/>
        <shadow val="0"/>
        <u val="none"/>
        <vertAlign val="baseline"/>
        <color theme="1"/>
      </font>
      <alignment horizontal="general" vertical="center" textRotation="0" wrapText="0" indent="0" justifyLastLine="0" shrinkToFit="0" readingOrder="0"/>
    </dxf>
    <dxf>
      <font>
        <strike val="0"/>
        <outline val="0"/>
        <shadow val="0"/>
        <u val="none"/>
        <vertAlign val="baseline"/>
        <sz val="10"/>
        <color theme="1"/>
        <name val="Corbel"/>
        <scheme val="minor"/>
      </font>
      <numFmt numFmtId="164" formatCode="&quot;$&quot;#,##0.00"/>
      <alignment horizontal="right" textRotation="0" wrapText="0" indent="0" justifyLastLine="0" shrinkToFit="0" readingOrder="0"/>
    </dxf>
    <dxf>
      <font>
        <strike val="0"/>
        <outline val="0"/>
        <shadow val="0"/>
        <u val="none"/>
        <vertAlign val="baseline"/>
        <sz val="10"/>
        <color theme="1"/>
        <name val="Corbel"/>
        <scheme val="minor"/>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numFmt numFmtId="0" formatCode="General"/>
      <alignment horizontal="right" vertical="bottom" textRotation="0" wrapText="0" indent="0" justifyLastLine="0" shrinkToFit="0" readingOrder="0"/>
    </dxf>
    <dxf>
      <font>
        <strike val="0"/>
        <outline val="0"/>
        <shadow val="0"/>
        <u val="none"/>
        <vertAlign val="baseline"/>
        <sz val="10"/>
        <color theme="1"/>
        <name val="Corbel"/>
        <scheme val="minor"/>
      </font>
      <numFmt numFmtId="0" formatCode="General"/>
      <alignment horizontal="right" textRotation="0" wrapText="0" indent="0" justifyLastLine="0" shrinkToFit="0" readingOrder="0"/>
    </dxf>
    <dxf>
      <font>
        <strike val="0"/>
        <outline val="0"/>
        <shadow val="0"/>
        <u val="none"/>
        <vertAlign val="baseline"/>
        <sz val="10"/>
        <color theme="1"/>
        <name val="Corbel"/>
        <scheme val="minor"/>
      </font>
      <numFmt numFmtId="0" formatCode="General"/>
      <alignment horizontal="right" textRotation="0" wrapText="0" indent="0" justifyLastLine="0" shrinkToFit="0" readingOrder="0"/>
    </dxf>
    <dxf>
      <font>
        <strike val="0"/>
        <outline val="0"/>
        <shadow val="0"/>
        <u val="none"/>
        <vertAlign val="baseline"/>
        <sz val="10"/>
        <color theme="1"/>
        <name val="Corbel"/>
        <scheme val="minor"/>
      </font>
      <alignment horizontal="left" textRotation="0" wrapText="0" indent="0" justifyLastLine="0" shrinkToFit="0" readingOrder="0"/>
    </dxf>
    <dxf>
      <font>
        <strike val="0"/>
        <outline val="0"/>
        <shadow val="0"/>
        <u val="none"/>
        <vertAlign val="baseline"/>
        <sz val="10"/>
        <color theme="1"/>
        <name val="Corbel"/>
        <scheme val="minor"/>
      </font>
      <alignment horizontal="left" textRotation="0" wrapText="0" indent="0" justifyLastLine="0" shrinkToFit="0" readingOrder="0"/>
    </dxf>
    <dxf>
      <font>
        <strike val="0"/>
        <outline val="0"/>
        <shadow val="0"/>
        <u val="none"/>
        <vertAlign val="baseline"/>
        <sz val="10"/>
        <color theme="1"/>
        <name val="Corbel"/>
        <scheme val="minor"/>
      </font>
      <numFmt numFmtId="19" formatCode="m/d/yyyy"/>
      <alignment horizontal="left" vertical="bottom" textRotation="0" wrapText="0" indent="0" justifyLastLine="0" shrinkToFit="0" readingOrder="0"/>
    </dxf>
    <dxf>
      <font>
        <strike val="0"/>
        <outline val="0"/>
        <shadow val="0"/>
        <u val="none"/>
        <vertAlign val="baseline"/>
        <sz val="10"/>
        <color theme="1"/>
        <name val="Corbel"/>
        <scheme val="minor"/>
      </font>
      <alignment horizontal="left" vertical="bottom" textRotation="0" wrapText="0" indent="0" justifyLastLine="0" shrinkToFit="0" readingOrder="0"/>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sz val="12"/>
        <color theme="1"/>
        <name val="Corbel"/>
        <scheme val="minor"/>
      </font>
      <alignment vertical="center" textRotation="0" wrapText="0" indent="0" justifyLastLine="0" shrinkToFit="0" readingOrder="0"/>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tint="0.499984740745262"/>
      </font>
      <border>
        <left style="thin">
          <color theme="4"/>
        </left>
        <right style="thin">
          <color theme="4"/>
        </right>
        <top style="thin">
          <color theme="4"/>
        </top>
        <bottom style="thin">
          <color theme="4"/>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4" tint="-0.249977111117893"/>
      </font>
    </dxf>
    <dxf>
      <font>
        <b/>
        <color theme="4" tint="-0.249977111117893"/>
      </font>
    </dxf>
    <dxf>
      <font>
        <b/>
        <color theme="4" tint="-0.249977111117893"/>
      </font>
      <border>
        <top style="thin">
          <color theme="4"/>
        </top>
      </border>
    </dxf>
    <dxf>
      <font>
        <b val="0"/>
        <i val="0"/>
        <color theme="0"/>
      </font>
      <fill>
        <gradientFill degree="90">
          <stop position="0">
            <color theme="4"/>
          </stop>
          <stop position="1">
            <color theme="4" tint="-0.25098422193060094"/>
          </stop>
        </gradientFill>
      </fill>
      <border>
        <bottom style="thin">
          <color theme="4"/>
        </bottom>
      </border>
    </dxf>
    <dxf>
      <font>
        <b val="0"/>
        <i val="0"/>
        <color theme="4" tint="-0.249977111117893"/>
      </font>
      <border>
        <top style="thin">
          <color theme="4"/>
        </top>
        <bottom style="thin">
          <color theme="4"/>
        </bottom>
      </border>
    </dxf>
  </dxfs>
  <tableStyles count="2" defaultTableStyle="TableStyleMedium2" defaultPivotStyle="PivotStyleLight16">
    <tableStyle name="CheckRegister" pivot="0" count="7">
      <tableStyleElement type="wholeTable" dxfId="97"/>
      <tableStyleElement type="headerRow" dxfId="96"/>
      <tableStyleElement type="totalRow" dxfId="95"/>
      <tableStyleElement type="firstColumn" dxfId="94"/>
      <tableStyleElement type="lastColumn" dxfId="93"/>
      <tableStyleElement type="firstRowStripe" dxfId="92"/>
      <tableStyleElement type="firstColumnStripe" dxfId="91"/>
    </tableStyle>
    <tableStyle name="CheckRegisterSummary" pivot="0" count="9">
      <tableStyleElement type="wholeTable" dxfId="90"/>
      <tableStyleElement type="headerRow" dxfId="89"/>
      <tableStyleElement type="totalRow" dxfId="88"/>
      <tableStyleElement type="firstColumn" dxfId="87"/>
      <tableStyleElement type="lastColumn" dxfId="86"/>
      <tableStyleElement type="firstRowStripe" dxfId="85"/>
      <tableStyleElement type="secondRowStripe" dxfId="84"/>
      <tableStyleElement type="firstColumnStripe" dxfId="83"/>
      <tableStyleElement type="secondColumnStripe" dxfId="82"/>
    </tableStyle>
  </tableStyles>
  <colors>
    <mruColors>
      <color rgb="FFF8FAA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marker>
          <c:symbol val="none"/>
        </c:marker>
        <c:dLbl>
          <c:idx val="0"/>
          <c:spPr/>
          <c:txPr>
            <a:bodyPr/>
            <a:lstStyle/>
            <a:p>
              <a:pPr>
                <a:defRPr>
                  <a:solidFill>
                    <a:schemeClr val="tx1">
                      <a:lumMod val="95000"/>
                      <a:lumOff val="5000"/>
                    </a:schemeClr>
                  </a:solidFill>
                </a:defRPr>
              </a:pPr>
              <a:endParaRPr lang="en-US"/>
            </a:p>
          </c:txPr>
          <c:showLegendKey val="0"/>
          <c:showVal val="0"/>
          <c:showCatName val="0"/>
          <c:showSerName val="0"/>
          <c:showPercent val="1"/>
          <c:showBubbleSize val="0"/>
        </c:dLbl>
      </c:pivotFmt>
    </c:pivotFmts>
    <c:plotArea>
      <c:layout>
        <c:manualLayout>
          <c:layoutTarget val="inner"/>
          <c:xMode val="edge"/>
          <c:yMode val="edge"/>
          <c:x val="9.5344681179558438E-2"/>
          <c:y val="0.2823790826376868"/>
          <c:w val="0.47208159641809477"/>
          <c:h val="0.57971180042734149"/>
        </c:manualLayout>
      </c:layout>
      <c:pieChart>
        <c:varyColors val="1"/>
        <c:ser>
          <c:idx val="0"/>
          <c:order val="0"/>
          <c:tx>
            <c:v>Item</c:v>
          </c:tx>
          <c:dLbls>
            <c:txPr>
              <a:bodyPr/>
              <a:lstStyle/>
              <a:p>
                <a:pPr>
                  <a:defRPr>
                    <a:solidFill>
                      <a:schemeClr val="tx1">
                        <a:lumMod val="95000"/>
                        <a:lumOff val="5000"/>
                      </a:schemeClr>
                    </a:solidFill>
                  </a:defRPr>
                </a:pPr>
                <a:endParaRPr lang="en-US"/>
              </a:p>
            </c:txPr>
            <c:dLblPos val="outEnd"/>
            <c:showLegendKey val="0"/>
            <c:showVal val="0"/>
            <c:showCatName val="0"/>
            <c:showSerName val="0"/>
            <c:showPercent val="1"/>
            <c:showBubbleSize val="0"/>
            <c:showLeaderLines val="1"/>
          </c:dLbls>
          <c:cat>
            <c:strRef>
              <c:f>Sample!$B$18:$B$28</c:f>
              <c:strCache>
                <c:ptCount val="7"/>
                <c:pt idx="0">
                  <c:v>Credit Card</c:v>
                </c:pt>
                <c:pt idx="1">
                  <c:v>Investment</c:v>
                </c:pt>
                <c:pt idx="2">
                  <c:v>Groceries</c:v>
                </c:pt>
                <c:pt idx="3">
                  <c:v>Utilities</c:v>
                </c:pt>
                <c:pt idx="4">
                  <c:v>Insurance</c:v>
                </c:pt>
                <c:pt idx="5">
                  <c:v>Mortgage</c:v>
                </c:pt>
                <c:pt idx="6">
                  <c:v>Other</c:v>
                </c:pt>
              </c:strCache>
            </c:strRef>
          </c:cat>
          <c:val>
            <c:numRef>
              <c:f>Sample!$C$18:$C$24</c:f>
              <c:numCache>
                <c:formatCode>"$"#,##0.00</c:formatCode>
                <c:ptCount val="7"/>
                <c:pt idx="0">
                  <c:v>936.48</c:v>
                </c:pt>
                <c:pt idx="1">
                  <c:v>200</c:v>
                </c:pt>
                <c:pt idx="2">
                  <c:v>205.61</c:v>
                </c:pt>
                <c:pt idx="3">
                  <c:v>194.20000000000002</c:v>
                </c:pt>
                <c:pt idx="4">
                  <c:v>0</c:v>
                </c:pt>
                <c:pt idx="5">
                  <c:v>961.77</c:v>
                </c:pt>
                <c:pt idx="6">
                  <c:v>53.65</c:v>
                </c:pt>
              </c:numCache>
            </c:numRef>
          </c:val>
        </c:ser>
        <c:dLbls>
          <c:showLegendKey val="0"/>
          <c:showVal val="0"/>
          <c:showCatName val="0"/>
          <c:showSerName val="0"/>
          <c:showPercent val="1"/>
          <c:showBubbleSize val="0"/>
          <c:showLeaderLines val="1"/>
        </c:dLbls>
        <c:firstSliceAng val="0"/>
      </c:pieChart>
    </c:plotArea>
    <c:legend>
      <c:legendPos val="r"/>
      <c:layout>
        <c:manualLayout>
          <c:xMode val="edge"/>
          <c:yMode val="edge"/>
          <c:x val="0.66277095877721159"/>
          <c:y val="0.22737260805351056"/>
          <c:w val="0.33308862127528177"/>
          <c:h val="0.69225912745735585"/>
        </c:manualLayout>
      </c:layout>
      <c:overlay val="0"/>
      <c:txPr>
        <a:bodyPr/>
        <a:lstStyle/>
        <a:p>
          <a:pPr rtl="0">
            <a:defRPr>
              <a:solidFill>
                <a:schemeClr val="bg1">
                  <a:lumMod val="50000"/>
                </a:schemeClr>
              </a:solidFill>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82054</xdr:rowOff>
    </xdr:from>
    <xdr:to>
      <xdr:col>1</xdr:col>
      <xdr:colOff>713277</xdr:colOff>
      <xdr:row>1</xdr:row>
      <xdr:rowOff>284320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82054"/>
          <a:ext cx="1046652" cy="1059516"/>
        </a:xfrm>
        <a:prstGeom prst="rect">
          <a:avLst/>
        </a:prstGeom>
      </xdr:spPr>
    </xdr:pic>
    <xdr:clientData/>
  </xdr:twoCellAnchor>
  <xdr:twoCellAnchor editAs="oneCell">
    <xdr:from>
      <xdr:col>0</xdr:col>
      <xdr:colOff>28575</xdr:colOff>
      <xdr:row>0</xdr:row>
      <xdr:rowOff>82054</xdr:rowOff>
    </xdr:from>
    <xdr:to>
      <xdr:col>1</xdr:col>
      <xdr:colOff>713277</xdr:colOff>
      <xdr:row>1</xdr:row>
      <xdr:rowOff>284320</xdr:rowOff>
    </xdr:to>
    <xdr:pic>
      <xdr:nvPicPr>
        <xdr:cNvPr id="4"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82054"/>
          <a:ext cx="1058082" cy="10633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82054</xdr:rowOff>
    </xdr:from>
    <xdr:to>
      <xdr:col>1</xdr:col>
      <xdr:colOff>713277</xdr:colOff>
      <xdr:row>1</xdr:row>
      <xdr:rowOff>284320</xdr:rowOff>
    </xdr:to>
    <xdr:pic>
      <xdr:nvPicPr>
        <xdr:cNvPr id="6"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82054"/>
          <a:ext cx="1046652" cy="10595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xdr:col>
      <xdr:colOff>694227</xdr:colOff>
      <xdr:row>2</xdr:row>
      <xdr:rowOff>318750</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525" y="0"/>
          <a:ext cx="1058082" cy="1476990"/>
        </a:xfrm>
        <a:prstGeom prst="rect">
          <a:avLst/>
        </a:prstGeom>
      </xdr:spPr>
    </xdr:pic>
    <xdr:clientData/>
  </xdr:twoCellAnchor>
  <xdr:twoCellAnchor>
    <xdr:from>
      <xdr:col>3</xdr:col>
      <xdr:colOff>295275</xdr:colOff>
      <xdr:row>3</xdr:row>
      <xdr:rowOff>228600</xdr:rowOff>
    </xdr:from>
    <xdr:to>
      <xdr:col>11</xdr:col>
      <xdr:colOff>95251</xdr:colOff>
      <xdr:row>14</xdr:row>
      <xdr:rowOff>9525</xdr:rowOff>
    </xdr:to>
    <xdr:sp macro="" textlink="">
      <xdr:nvSpPr>
        <xdr:cNvPr id="3" name="Freeform 1"/>
        <xdr:cNvSpPr/>
      </xdr:nvSpPr>
      <xdr:spPr>
        <a:xfrm>
          <a:off x="3381375" y="1714500"/>
          <a:ext cx="7526656" cy="2546985"/>
        </a:xfrm>
        <a:custGeom>
          <a:avLst/>
          <a:gdLst>
            <a:gd name="connsiteX0" fmla="*/ 0 w 6981825"/>
            <a:gd name="connsiteY0" fmla="*/ 2047875 h 2095500"/>
            <a:gd name="connsiteX1" fmla="*/ 0 w 6981825"/>
            <a:gd name="connsiteY1" fmla="*/ 0 h 2095500"/>
            <a:gd name="connsiteX2" fmla="*/ 6981825 w 6981825"/>
            <a:gd name="connsiteY2" fmla="*/ 0 h 2095500"/>
            <a:gd name="connsiteX3" fmla="*/ 6981825 w 6981825"/>
            <a:gd name="connsiteY3" fmla="*/ 2076450 h 2095500"/>
            <a:gd name="connsiteX4" fmla="*/ 6981825 w 6981825"/>
            <a:gd name="connsiteY4" fmla="*/ 2095500 h 2095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981825" h="2095500">
              <a:moveTo>
                <a:pt x="0" y="2047875"/>
              </a:moveTo>
              <a:lnTo>
                <a:pt x="0" y="0"/>
              </a:lnTo>
              <a:lnTo>
                <a:pt x="6981825" y="0"/>
              </a:lnTo>
              <a:lnTo>
                <a:pt x="6981825" y="2076450"/>
              </a:lnTo>
              <a:lnTo>
                <a:pt x="6981825" y="2095500"/>
              </a:lnTo>
            </a:path>
          </a:pathLst>
        </a:custGeom>
        <a:ln w="15875">
          <a:gradFill flip="none" rotWithShape="1">
            <a:gsLst>
              <a:gs pos="15000">
                <a:schemeClr val="bg1">
                  <a:lumMod val="85000"/>
                </a:schemeClr>
              </a:gs>
              <a:gs pos="59000">
                <a:schemeClr val="bg1">
                  <a:lumMod val="95000"/>
                </a:schemeClr>
              </a:gs>
              <a:gs pos="93000">
                <a:schemeClr val="bg1"/>
              </a:gs>
            </a:gsLst>
            <a:lin ang="5400000" scaled="1"/>
            <a:tileRect/>
          </a:gradFill>
        </a:ln>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190500</xdr:colOff>
      <xdr:row>3</xdr:row>
      <xdr:rowOff>100012</xdr:rowOff>
    </xdr:from>
    <xdr:to>
      <xdr:col>3</xdr:col>
      <xdr:colOff>123825</xdr:colOff>
      <xdr:row>12</xdr:row>
      <xdr:rowOff>161925</xdr:rowOff>
    </xdr:to>
    <xdr:grpSp>
      <xdr:nvGrpSpPr>
        <xdr:cNvPr id="4" name="Group 1"/>
        <xdr:cNvGrpSpPr/>
      </xdr:nvGrpSpPr>
      <xdr:grpSpPr>
        <a:xfrm>
          <a:off x="190500" y="1585912"/>
          <a:ext cx="3034665" cy="2386013"/>
          <a:chOff x="361950" y="1624012"/>
          <a:chExt cx="2638425" cy="2185988"/>
        </a:xfrm>
      </xdr:grpSpPr>
      <xdr:graphicFrame macro="">
        <xdr:nvGraphicFramePr>
          <xdr:cNvPr id="5" name="Chart 1"/>
          <xdr:cNvGraphicFramePr/>
        </xdr:nvGraphicFramePr>
        <xdr:xfrm>
          <a:off x="361950" y="1624012"/>
          <a:ext cx="2590800" cy="2109788"/>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6" name="Rounded Rectangle 5"/>
          <xdr:cNvSpPr/>
        </xdr:nvSpPr>
        <xdr:spPr>
          <a:xfrm>
            <a:off x="361950" y="1771650"/>
            <a:ext cx="2638425" cy="2038350"/>
          </a:xfrm>
          <a:prstGeom prst="roundRect">
            <a:avLst>
              <a:gd name="adj" fmla="val 6113"/>
            </a:avLst>
          </a:prstGeom>
          <a:noFill/>
          <a:ln>
            <a:solidFill>
              <a:schemeClr val="bg1">
                <a:lumMod val="95000"/>
              </a:schemeClr>
            </a:solidFill>
          </a:ln>
          <a:effectLst>
            <a:glow rad="63500">
              <a:schemeClr val="bg1">
                <a:lumMod val="95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tables/table1.xml><?xml version="1.0" encoding="utf-8"?>
<table xmlns="http://schemas.openxmlformats.org/spreadsheetml/2006/main" id="8" name="Reg2013_14" displayName="Reg2013_14" ref="G5:O155" totalsRowCount="1" headerRowDxfId="81" dataDxfId="80" totalsRowDxfId="79">
  <sortState ref="G6:P152">
    <sortCondition ref="H6:H152"/>
  </sortState>
  <tableColumns count="9">
    <tableColumn id="1" name="Check #" dataDxfId="78" totalsRowDxfId="8"/>
    <tableColumn id="6" name="Date" dataDxfId="77" totalsRowDxfId="7"/>
    <tableColumn id="7" name="Description" dataDxfId="76" totalsRowDxfId="6"/>
    <tableColumn id="2" name="Category" dataDxfId="75" totalsRowDxfId="5"/>
    <tableColumn id="3" name="Withdrawal" totalsRowFunction="sum" dataDxfId="74" totalsRowDxfId="4" dataCellStyle="Currency"/>
    <tableColumn id="4" name="Deposit" totalsRowFunction="sum" dataDxfId="73" totalsRowDxfId="3" dataCellStyle="Currency"/>
    <tableColumn id="10" name="Balance" totalsRowFunction="custom" dataDxfId="72" totalsRowDxfId="2" dataCellStyle="Currency">
      <totalsRowFormula>SUBTOTAL(109,Reg2013_14[Deposit])</totalsRowFormula>
    </tableColumn>
    <tableColumn id="8" name="Column1" dataDxfId="71" totalsRowDxfId="1"/>
    <tableColumn id="9" name="Column2" dataDxfId="70" totalsRowDxfId="0"/>
  </tableColumns>
  <tableStyleInfo name="CheckRegister" showFirstColumn="0" showLastColumn="0" showRowStripes="1" showColumnStripes="0"/>
</table>
</file>

<file path=xl/tables/table2.xml><?xml version="1.0" encoding="utf-8"?>
<table xmlns="http://schemas.openxmlformats.org/spreadsheetml/2006/main" id="9" name="CategoryTable2013_­14" displayName="CategoryTable2013_­14" ref="B14:E62" totalsRowShown="0" headerRowDxfId="69" dataDxfId="68">
  <tableColumns count="4">
    <tableColumn id="1" name="Category" dataDxfId="67"/>
    <tableColumn id="2" name="Actual Total" dataDxfId="66">
      <calculatedColumnFormula>SUMIF(MyTransactions[Category],"=" &amp;CategoryTable2013_­14[[#This Row],[Category]],MyTransactions[Withdrawal])</calculatedColumnFormula>
    </tableColumn>
    <tableColumn id="3" name="Budgeted Amt" dataDxfId="65"/>
    <tableColumn id="4" name="(Over)/Under" dataDxfId="64">
      <calculatedColumnFormula>+CategoryTable2013_­14[[#This Row],[Actual Total]]-CategoryTable2013_­14[[#This Row],[Budgeted Amt]]</calculatedColumnFormula>
    </tableColumn>
  </tableColumns>
  <tableStyleInfo name="CheckRegisterSummary" showFirstColumn="0" showLastColumn="0" showRowStripes="1" showColumnStripes="0"/>
</table>
</file>

<file path=xl/tables/table3.xml><?xml version="1.0" encoding="utf-8"?>
<table xmlns="http://schemas.openxmlformats.org/spreadsheetml/2006/main" id="1" name="MyTransactions" displayName="MyTransactions" ref="G5:P153" totalsRowCount="1" headerRowDxfId="63" dataDxfId="62" totalsRowDxfId="61">
  <autoFilter ref="G5:P152"/>
  <sortState ref="G6:P152">
    <sortCondition ref="H6:H152"/>
  </sortState>
  <tableColumns count="10">
    <tableColumn id="1" name="Check #" dataDxfId="60" totalsRowDxfId="59"/>
    <tableColumn id="6" name="Date" dataDxfId="58" totalsRowDxfId="57"/>
    <tableColumn id="7" name="Description" dataDxfId="56" totalsRowDxfId="55"/>
    <tableColumn id="2" name="Category" dataDxfId="54" totalsRowDxfId="53"/>
    <tableColumn id="3" name="Withdrawal" totalsRowFunction="sum" dataDxfId="52" totalsRowDxfId="51"/>
    <tableColumn id="4" name="Deposit" totalsRowFunction="sum" dataDxfId="50" totalsRowDxfId="49"/>
    <tableColumn id="5" name="Balance" totalsRowFunction="custom" dataDxfId="48" totalsRowDxfId="47">
      <calculatedColumnFormula>IF(ISBLANK(MyTransactions[[#This Row],[Withdrawal]]),M5+MyTransactions[[#This Row],[Deposit]],M5-MyTransactions[[#This Row],[Withdrawal]])</calculatedColumnFormula>
      <totalsRowFormula>MyTransactions[[#Totals],[Deposit]]-MyTransactions[[#Totals],[Withdrawal]]</totalsRowFormula>
    </tableColumn>
    <tableColumn id="8" name="Column1" dataDxfId="46" totalsRowDxfId="45"/>
    <tableColumn id="9" name="Column2" dataDxfId="44" totalsRowDxfId="43"/>
    <tableColumn id="10" name="Column3" dataDxfId="42" totalsRowDxfId="41"/>
  </tableColumns>
  <tableStyleInfo name="CheckRegister" showFirstColumn="0" showLastColumn="0" showRowStripes="1" showColumnStripes="0"/>
</table>
</file>

<file path=xl/tables/table4.xml><?xml version="1.0" encoding="utf-8"?>
<table xmlns="http://schemas.openxmlformats.org/spreadsheetml/2006/main" id="3" name="CategoryTable" displayName="CategoryTable" ref="B15:D61" totalsRowShown="0" headerRowDxfId="40" dataDxfId="39">
  <tableColumns count="3">
    <tableColumn id="1" name="Category" dataDxfId="38"/>
    <tableColumn id="2" name="Total" dataDxfId="37">
      <calculatedColumnFormula>SUMIF(MyTransactions[Category],"=" &amp;CategoryTable[[#This Row],[Category]],MyTransactions[Withdrawal])</calculatedColumnFormula>
    </tableColumn>
    <tableColumn id="3" name="Budget" dataDxfId="36"/>
  </tableColumns>
  <tableStyleInfo name="CheckRegisterSummary" showFirstColumn="0" showLastColumn="0" showRowStripes="1" showColumnStripes="0"/>
</table>
</file>

<file path=xl/tables/table5.xml><?xml version="1.0" encoding="utf-8"?>
<table xmlns="http://schemas.openxmlformats.org/spreadsheetml/2006/main" id="5" name="CategoryTable6" displayName="CategoryTable6" ref="A2:D46" totalsRowShown="0" headerRowDxfId="35" dataDxfId="34">
  <tableColumns count="4">
    <tableColumn id="1" name="Category" dataDxfId="33"/>
    <tableColumn id="2" name="Total" dataDxfId="32">
      <calculatedColumnFormula>SUMIF(MyTransactions[Category],"=" &amp;CategoryTable6[[#This Row],[Category]],MyTransactions[Withdrawal])</calculatedColumnFormula>
    </tableColumn>
    <tableColumn id="3" name="Budget" dataDxfId="31"/>
    <tableColumn id="4" name="Difference" dataDxfId="30" dataCellStyle="Currency">
      <calculatedColumnFormula>+CategoryTable6[[#This Row],[Budget]]-CategoryTable6[[#This Row],[Total]]</calculatedColumnFormula>
    </tableColumn>
  </tableColumns>
  <tableStyleInfo name="CheckRegisterSummary" showFirstColumn="0" showLastColumn="0" showRowStripes="1" showColumnStripes="0"/>
</table>
</file>

<file path=xl/tables/table6.xml><?xml version="1.0" encoding="utf-8"?>
<table xmlns="http://schemas.openxmlformats.org/spreadsheetml/2006/main" id="2" name="MyTransactions1" displayName="MyTransactions1" ref="E5:K16" totalsRowCount="1" headerRowDxfId="29">
  <tableColumns count="7">
    <tableColumn id="1" name="Check #" totalsRowLabel="Totals" dataDxfId="28" totalsRowDxfId="27"/>
    <tableColumn id="6" name="Date" dataDxfId="26" totalsRowDxfId="25"/>
    <tableColumn id="7" name="Description" dataDxfId="24" totalsRowDxfId="23"/>
    <tableColumn id="2" name="Category" dataDxfId="22" totalsRowDxfId="21"/>
    <tableColumn id="3" name="Withdrawal" totalsRowFunction="sum" dataDxfId="20" totalsRowDxfId="19"/>
    <tableColumn id="4" name="Deposit" totalsRowFunction="sum" dataDxfId="18" totalsRowDxfId="17"/>
    <tableColumn id="5" name="Balance" totalsRowFunction="custom" dataDxfId="16" totalsRowDxfId="15">
      <calculatedColumnFormula>IF(ISBLANK(MyTransactions1[[#This Row],[Withdrawal]]),K5+MyTransactions1[[#This Row],[Deposit]],K5-MyTransactions1[[#This Row],[Withdrawal]])</calculatedColumnFormula>
      <totalsRowFormula>MyTransactions1[[#Totals],[Deposit]]-MyTransactions1[[#Totals],[Withdrawal]]</totalsRowFormula>
    </tableColumn>
  </tableColumns>
  <tableStyleInfo name="CheckRegister" showFirstColumn="0" showLastColumn="0" showRowStripes="1" showColumnStripes="0"/>
</table>
</file>

<file path=xl/tables/table7.xml><?xml version="1.0" encoding="utf-8"?>
<table xmlns="http://schemas.openxmlformats.org/spreadsheetml/2006/main" id="4" name="CategoryTable1" displayName="CategoryTable1" ref="B16:C24" totalsRowShown="0" headerRowDxfId="14" dataDxfId="13">
  <tableColumns count="2">
    <tableColumn id="1" name="Category" dataDxfId="12"/>
    <tableColumn id="2" name="Total" dataDxfId="11">
      <calculatedColumnFormula>SUMIF(MyTransactions[Category],"=" &amp;CategoryTable1[[#This Row],[Category]],MyTransactions[Withdrawal])</calculatedColumnFormula>
    </tableColumn>
  </tableColumns>
  <tableStyleInfo name="CheckRegisterSummary" showFirstColumn="0" showLastColumn="0"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Metro">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Metro">
      <a:majorFont>
        <a:latin typeface="Consolas"/>
        <a:ea typeface=""/>
        <a:cs typeface=""/>
        <a:font script="Jpan" typeface="HG丸ｺﾞｼｯｸM-PRO"/>
        <a:font script="Hang" typeface="HY중고딕"/>
        <a:font script="Hans" typeface="华文楷体"/>
        <a:font script="Hant" typeface="新細明體"/>
        <a:font script="Arab" typeface="Tahoma"/>
        <a:font script="Hebr" typeface="Levenim MT"/>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a:ea typeface=""/>
        <a:cs typeface=""/>
        <a:font script="Jpan" typeface="HGｺﾞｼｯｸM"/>
        <a:font script="Hang" typeface="맑은 고딕"/>
        <a:font script="Hans" typeface="宋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Metro">
      <a:fillStyleLst>
        <a:solidFill>
          <a:schemeClr val="phClr"/>
        </a:solidFill>
        <a:gradFill rotWithShape="1">
          <a:gsLst>
            <a:gs pos="0">
              <a:schemeClr val="phClr">
                <a:tint val="25000"/>
                <a:satMod val="125000"/>
              </a:schemeClr>
            </a:gs>
            <a:gs pos="40000">
              <a:schemeClr val="phClr">
                <a:tint val="55000"/>
                <a:satMod val="130000"/>
              </a:schemeClr>
            </a:gs>
            <a:gs pos="50000">
              <a:schemeClr val="phClr">
                <a:tint val="59000"/>
                <a:satMod val="130000"/>
              </a:schemeClr>
            </a:gs>
            <a:gs pos="65000">
              <a:schemeClr val="phClr">
                <a:tint val="55000"/>
                <a:satMod val="130000"/>
              </a:schemeClr>
            </a:gs>
            <a:gs pos="100000">
              <a:schemeClr val="phClr">
                <a:tint val="20000"/>
                <a:satMod val="125000"/>
              </a:schemeClr>
            </a:gs>
          </a:gsLst>
          <a:lin ang="5400000" scaled="0"/>
        </a:gradFill>
        <a:gradFill rotWithShape="1">
          <a:gsLst>
            <a:gs pos="0">
              <a:schemeClr val="phClr">
                <a:tint val="48000"/>
                <a:satMod val="138000"/>
              </a:schemeClr>
            </a:gs>
            <a:gs pos="25000">
              <a:schemeClr val="phClr">
                <a:tint val="85000"/>
              </a:schemeClr>
            </a:gs>
            <a:gs pos="40000">
              <a:schemeClr val="phClr">
                <a:tint val="92000"/>
              </a:schemeClr>
            </a:gs>
            <a:gs pos="50000">
              <a:schemeClr val="phClr">
                <a:tint val="93000"/>
              </a:schemeClr>
            </a:gs>
            <a:gs pos="60000">
              <a:schemeClr val="phClr">
                <a:tint val="92000"/>
              </a:schemeClr>
            </a:gs>
            <a:gs pos="75000">
              <a:schemeClr val="phClr">
                <a:tint val="83000"/>
                <a:satMod val="108000"/>
              </a:schemeClr>
            </a:gs>
            <a:gs pos="100000">
              <a:schemeClr val="phClr">
                <a:tint val="48000"/>
                <a:satMod val="150000"/>
              </a:schemeClr>
            </a:gs>
          </a:gsLst>
          <a:lin ang="5400000" scaled="0"/>
        </a:gradFill>
      </a:fillStyleLst>
      <a:lnStyleLst>
        <a:ln w="12000" cap="flat" cmpd="sng" algn="ctr">
          <a:solidFill>
            <a:schemeClr val="phClr"/>
          </a:solidFill>
          <a:prstDash val="solid"/>
        </a:ln>
        <a:ln w="19050" cap="flat" cmpd="sng" algn="ctr">
          <a:solidFill>
            <a:schemeClr val="phClr"/>
          </a:solidFill>
          <a:prstDash val="solid"/>
        </a:ln>
        <a:ln w="38100" cap="flat" cmpd="sng" algn="ctr">
          <a:solidFill>
            <a:schemeClr val="phClr"/>
          </a:solidFill>
          <a:prstDash val="solid"/>
        </a:ln>
      </a:lnStyleLst>
      <a:effectStyleLst>
        <a:effectStyle>
          <a:effectLst>
            <a:glow rad="63500">
              <a:schemeClr val="phClr">
                <a:alpha val="45000"/>
                <a:satMod val="120000"/>
              </a:schemeClr>
            </a:glow>
          </a:effectLst>
        </a:effectStyle>
        <a:effectStyle>
          <a:effectLst>
            <a:glow rad="63500">
              <a:schemeClr val="phClr">
                <a:alpha val="45000"/>
                <a:satMod val="120000"/>
              </a:schemeClr>
            </a:glow>
          </a:effectLst>
          <a:scene3d>
            <a:camera prst="orthographicFront" fov="0">
              <a:rot lat="0" lon="0" rev="0"/>
            </a:camera>
            <a:lightRig rig="brightRoom" dir="tl">
              <a:rot lat="0" lon="0" rev="8700000"/>
            </a:lightRig>
          </a:scene3d>
          <a:sp3d>
            <a:bevelT w="0" h="0"/>
            <a:contourClr>
              <a:schemeClr val="phClr">
                <a:tint val="70000"/>
              </a:schemeClr>
            </a:contourClr>
          </a:sp3d>
        </a:effectStyle>
        <a:effectStyle>
          <a:effectLst>
            <a:glow rad="101500">
              <a:schemeClr val="phClr">
                <a:alpha val="42000"/>
                <a:satMod val="120000"/>
              </a:schemeClr>
            </a:glow>
          </a:effectLst>
          <a:scene3d>
            <a:camera prst="orthographicFront" fov="0">
              <a:rot lat="0" lon="0" rev="0"/>
            </a:camera>
            <a:lightRig rig="glow" dir="t">
              <a:rot lat="0" lon="0" rev="4800000"/>
            </a:lightRig>
          </a:scene3d>
          <a:sp3d prstMaterial="powder">
            <a:bevelT w="50800" h="50800"/>
            <a:contourClr>
              <a:schemeClr val="phClr"/>
            </a:contourClr>
          </a:sp3d>
        </a:effectStyle>
      </a:effectStyleLst>
      <a:bgFillStyleLst>
        <a:solidFill>
          <a:schemeClr val="phClr"/>
        </a:solidFill>
        <a:gradFill rotWithShape="1">
          <a:gsLst>
            <a:gs pos="0">
              <a:schemeClr val="bg1">
                <a:shade val="100000"/>
                <a:satMod val="150000"/>
              </a:schemeClr>
            </a:gs>
            <a:gs pos="65000">
              <a:schemeClr val="bg1">
                <a:shade val="90000"/>
                <a:satMod val="375000"/>
              </a:schemeClr>
            </a:gs>
            <a:gs pos="100000">
              <a:schemeClr val="phClr">
                <a:tint val="88000"/>
                <a:satMod val="400000"/>
              </a:schemeClr>
            </a:gs>
          </a:gsLst>
          <a:lin ang="5400000" scaled="0"/>
        </a:gradFill>
        <a:blipFill>
          <a:blip xmlns:r="http://schemas.openxmlformats.org/officeDocument/2006/relationships" r:embed="rId1">
            <a:duotone>
              <a:schemeClr val="phClr">
                <a:shade val="40000"/>
                <a:satMod val="180000"/>
              </a:schemeClr>
              <a:schemeClr val="phClr">
                <a:tint val="90000"/>
                <a:satMod val="200000"/>
              </a:schemeClr>
            </a:duotone>
          </a:blip>
          <a:tile tx="0" ty="0" sx="80000" sy="8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table" Target="../tables/table5.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DG506"/>
  <sheetViews>
    <sheetView showGridLines="0" tabSelected="1" showRuler="0" topLeftCell="E11" zoomScaleNormal="100" workbookViewId="0">
      <selection activeCell="I15" sqref="I15"/>
    </sheetView>
  </sheetViews>
  <sheetFormatPr defaultColWidth="9.33203125" defaultRowHeight="16.8" x14ac:dyDescent="0.4"/>
  <cols>
    <col min="1" max="1" width="5.44140625" style="1" customWidth="1"/>
    <col min="2" max="2" width="26.44140625" style="1" customWidth="1"/>
    <col min="3" max="5" width="13.33203125" style="1" customWidth="1"/>
    <col min="6" max="6" width="7.5546875" style="1" customWidth="1"/>
    <col min="7" max="7" width="12.33203125" style="1" customWidth="1"/>
    <col min="8" max="8" width="14.33203125" style="1" customWidth="1"/>
    <col min="9" max="9" width="29.44140625" style="29" customWidth="1"/>
    <col min="10" max="10" width="19" style="1" customWidth="1"/>
    <col min="11" max="11" width="12.33203125" style="1" customWidth="1"/>
    <col min="12" max="12" width="13" style="1" customWidth="1"/>
    <col min="13" max="13" width="14.6640625" style="1" customWidth="1"/>
    <col min="14" max="14" width="13.5546875" style="29" customWidth="1"/>
    <col min="15" max="15" width="9.33203125" style="29"/>
    <col min="16" max="16" width="18" style="29" customWidth="1"/>
    <col min="17" max="17" width="6.5546875" style="29" customWidth="1"/>
    <col min="18" max="111" width="9.33203125" style="29"/>
    <col min="112" max="16384" width="9.33203125" style="1"/>
  </cols>
  <sheetData>
    <row r="1" spans="2:111" ht="67.95" customHeight="1" x14ac:dyDescent="1.1000000000000001">
      <c r="B1" s="56" t="s">
        <v>160</v>
      </c>
      <c r="C1" s="57"/>
      <c r="D1" s="57"/>
      <c r="E1" s="57"/>
      <c r="F1" s="57"/>
      <c r="G1" s="57"/>
      <c r="H1" s="57"/>
      <c r="I1" s="57"/>
      <c r="J1" s="36"/>
      <c r="K1" s="36"/>
      <c r="L1" s="36"/>
      <c r="M1" s="36"/>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row>
    <row r="2" spans="2:111" ht="23.4" customHeight="1" x14ac:dyDescent="0.55000000000000004">
      <c r="B2" s="58"/>
      <c r="C2" s="58"/>
      <c r="D2" s="58"/>
      <c r="E2" s="58"/>
      <c r="F2" s="58"/>
      <c r="G2" s="58"/>
      <c r="H2" s="58"/>
      <c r="I2" s="58"/>
      <c r="J2" s="37"/>
      <c r="K2" s="37"/>
      <c r="L2" s="37"/>
      <c r="M2" s="37"/>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row>
    <row r="3" spans="2:111" ht="25.95" customHeight="1" x14ac:dyDescent="0.4">
      <c r="B3" s="59" t="e">
        <f>CONCATENATE("Current Balance : "&amp;TEXT(#REF!,"$#,##0.00"))</f>
        <v>#REF!</v>
      </c>
      <c r="C3" s="59"/>
      <c r="D3" s="59"/>
      <c r="E3" s="59"/>
      <c r="F3" s="59"/>
      <c r="G3" s="59"/>
      <c r="H3" s="59"/>
      <c r="I3" s="59"/>
      <c r="J3" s="38"/>
      <c r="K3" s="39"/>
      <c r="L3" s="39"/>
      <c r="M3" s="39"/>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row>
    <row r="4" spans="2:111" ht="24.6" x14ac:dyDescent="0.55000000000000004">
      <c r="B4" s="37"/>
      <c r="C4" s="37"/>
      <c r="D4" s="37"/>
      <c r="E4" s="37"/>
      <c r="F4" s="37"/>
      <c r="J4" s="37"/>
      <c r="M4" s="29"/>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row>
    <row r="5" spans="2:111" ht="20.25" customHeight="1" x14ac:dyDescent="0.55000000000000004">
      <c r="B5" s="37"/>
      <c r="C5" s="37"/>
      <c r="D5" s="37"/>
      <c r="E5" s="37"/>
      <c r="F5" s="37"/>
      <c r="G5" s="18" t="s">
        <v>12</v>
      </c>
      <c r="H5" s="27" t="s">
        <v>1</v>
      </c>
      <c r="I5" s="30" t="s">
        <v>2</v>
      </c>
      <c r="J5" s="18" t="s">
        <v>4</v>
      </c>
      <c r="K5" s="50" t="s">
        <v>21</v>
      </c>
      <c r="L5" s="50" t="s">
        <v>11</v>
      </c>
      <c r="M5" s="50" t="s">
        <v>3</v>
      </c>
      <c r="N5" s="35" t="s">
        <v>102</v>
      </c>
      <c r="O5" s="35" t="s">
        <v>116</v>
      </c>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row>
    <row r="6" spans="2:111" ht="20.25" customHeight="1" x14ac:dyDescent="0.55000000000000004">
      <c r="B6" s="37"/>
      <c r="C6" s="37"/>
      <c r="D6" s="37"/>
      <c r="E6" s="37"/>
      <c r="F6" s="37"/>
      <c r="G6" s="19"/>
      <c r="H6" s="21">
        <v>41609</v>
      </c>
      <c r="I6" s="19" t="s">
        <v>5</v>
      </c>
      <c r="J6" s="19" t="s">
        <v>5</v>
      </c>
      <c r="K6" s="53"/>
      <c r="L6" s="53">
        <f>+MyTransactions[[#Totals],[Balance]]</f>
        <v>11425.589999999997</v>
      </c>
      <c r="M6" s="53">
        <f>Reg2013_14[[#This Row],[Deposit]]</f>
        <v>11425.589999999997</v>
      </c>
      <c r="N6" s="40" t="s">
        <v>101</v>
      </c>
      <c r="O6" s="47"/>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row>
    <row r="7" spans="2:111" ht="20.25" customHeight="1" x14ac:dyDescent="0.55000000000000004">
      <c r="B7" s="37"/>
      <c r="C7" s="37"/>
      <c r="D7" s="37"/>
      <c r="E7" s="37"/>
      <c r="F7" s="37"/>
      <c r="G7" s="20"/>
      <c r="H7" s="22">
        <v>41609</v>
      </c>
      <c r="I7" s="20" t="s">
        <v>5</v>
      </c>
      <c r="J7" s="20" t="s">
        <v>164</v>
      </c>
      <c r="K7" s="51" t="s">
        <v>143</v>
      </c>
      <c r="L7" s="51">
        <v>6000</v>
      </c>
      <c r="M7" s="51" t="e">
        <f>IF(ISBLANK(Reg2013_14[[#This Row],[Withdrawal]]),M6+Reg2013_14[[#This Row],[Deposit]],M6-Reg2013_14[[#This Row],[Withdrawal]])</f>
        <v>#VALUE!</v>
      </c>
      <c r="N7" s="40"/>
      <c r="O7" s="40"/>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row>
    <row r="8" spans="2:111" ht="20.25" customHeight="1" x14ac:dyDescent="0.55000000000000004">
      <c r="B8" s="37"/>
      <c r="C8" s="37"/>
      <c r="D8" s="37"/>
      <c r="E8" s="37"/>
      <c r="F8" s="37"/>
      <c r="G8" s="20"/>
      <c r="H8" s="22">
        <v>41609</v>
      </c>
      <c r="I8" s="20" t="s">
        <v>55</v>
      </c>
      <c r="J8" s="20" t="s">
        <v>55</v>
      </c>
      <c r="K8" s="51"/>
      <c r="L8" s="51">
        <v>-2000</v>
      </c>
      <c r="M8" s="51">
        <v>-2000</v>
      </c>
      <c r="N8" s="47"/>
      <c r="O8" s="47"/>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row>
    <row r="9" spans="2:111" ht="20.25" customHeight="1" x14ac:dyDescent="0.55000000000000004">
      <c r="B9" s="37"/>
      <c r="C9" s="37"/>
      <c r="D9" s="37"/>
      <c r="E9" s="37"/>
      <c r="F9" s="37"/>
      <c r="G9" s="20"/>
      <c r="H9" s="22">
        <v>41609</v>
      </c>
      <c r="I9" s="20" t="s">
        <v>56</v>
      </c>
      <c r="J9" s="20" t="s">
        <v>56</v>
      </c>
      <c r="K9" s="51"/>
      <c r="L9" s="51">
        <v>-3000</v>
      </c>
      <c r="M9" s="51">
        <v>-3000</v>
      </c>
      <c r="N9" s="47"/>
      <c r="O9" s="47"/>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row>
    <row r="10" spans="2:111" ht="20.25" customHeight="1" x14ac:dyDescent="0.55000000000000004">
      <c r="B10" s="37"/>
      <c r="C10" s="37"/>
      <c r="D10" s="37"/>
      <c r="E10" s="37"/>
      <c r="F10" s="37"/>
      <c r="G10" s="20"/>
      <c r="H10" s="22">
        <v>41609</v>
      </c>
      <c r="I10" s="31" t="s">
        <v>57</v>
      </c>
      <c r="J10" s="20" t="s">
        <v>57</v>
      </c>
      <c r="K10" s="51"/>
      <c r="L10" s="51">
        <v>-1000</v>
      </c>
      <c r="M10" s="51">
        <v>-1000</v>
      </c>
      <c r="N10" s="47"/>
      <c r="O10" s="47"/>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row>
    <row r="11" spans="2:111" ht="20.25" customHeight="1" x14ac:dyDescent="0.55000000000000004">
      <c r="B11" s="37"/>
      <c r="C11" s="37"/>
      <c r="D11" s="37"/>
      <c r="E11" s="37"/>
      <c r="F11" s="37"/>
      <c r="G11" s="45">
        <v>3087</v>
      </c>
      <c r="H11" s="46">
        <v>41615</v>
      </c>
      <c r="I11" s="45" t="s">
        <v>130</v>
      </c>
      <c r="J11" s="31" t="s">
        <v>49</v>
      </c>
      <c r="K11" s="47">
        <v>22.88</v>
      </c>
      <c r="L11" s="47"/>
      <c r="M11" s="54"/>
      <c r="N11" s="40" t="s">
        <v>101</v>
      </c>
      <c r="O11" s="47"/>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row>
    <row r="12" spans="2:111" ht="15" customHeight="1" x14ac:dyDescent="0.4">
      <c r="F12" s="42"/>
      <c r="G12" s="45">
        <v>3088</v>
      </c>
      <c r="H12" s="46">
        <v>41615</v>
      </c>
      <c r="I12" s="45" t="s">
        <v>93</v>
      </c>
      <c r="J12" s="31" t="s">
        <v>39</v>
      </c>
      <c r="K12" s="47">
        <v>51.15</v>
      </c>
      <c r="L12" s="47"/>
      <c r="M12" s="54"/>
      <c r="N12" s="40" t="s">
        <v>101</v>
      </c>
      <c r="O12" s="47"/>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row>
    <row r="13" spans="2:111" x14ac:dyDescent="0.4">
      <c r="B13" s="60" t="s">
        <v>18</v>
      </c>
      <c r="C13" s="60"/>
      <c r="D13" s="49"/>
      <c r="E13" s="49"/>
      <c r="F13" s="42"/>
      <c r="G13" s="45">
        <v>3088</v>
      </c>
      <c r="H13" s="46">
        <v>41615</v>
      </c>
      <c r="I13" s="45" t="s">
        <v>93</v>
      </c>
      <c r="J13" s="31" t="s">
        <v>57</v>
      </c>
      <c r="K13" s="47">
        <v>46.1</v>
      </c>
      <c r="L13" s="47"/>
      <c r="M13" s="54">
        <v>-46.1</v>
      </c>
      <c r="N13" s="40" t="s">
        <v>101</v>
      </c>
      <c r="O13" s="47"/>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row>
    <row r="14" spans="2:111" x14ac:dyDescent="0.4">
      <c r="B14" s="42" t="s">
        <v>4</v>
      </c>
      <c r="C14" s="43" t="s">
        <v>161</v>
      </c>
      <c r="D14" s="42" t="s">
        <v>162</v>
      </c>
      <c r="E14" s="42" t="s">
        <v>163</v>
      </c>
      <c r="F14" s="42"/>
      <c r="G14" s="45">
        <v>3089</v>
      </c>
      <c r="H14" s="46">
        <v>41615</v>
      </c>
      <c r="I14" s="45" t="s">
        <v>139</v>
      </c>
      <c r="J14" s="31" t="s">
        <v>69</v>
      </c>
      <c r="K14" s="47">
        <v>200</v>
      </c>
      <c r="L14" s="47"/>
      <c r="M14" s="54"/>
      <c r="N14" s="40" t="s">
        <v>101</v>
      </c>
      <c r="O14" s="47"/>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row>
    <row r="15" spans="2:111" x14ac:dyDescent="0.4">
      <c r="B15" s="42" t="s">
        <v>5</v>
      </c>
      <c r="C15" s="44">
        <f>SUMIF(Reg2013_14[Category],"=" &amp;CategoryTable2013_­14[[#This Row],[Category]],Reg2013_14[Deposit])</f>
        <v>11425.589999999997</v>
      </c>
      <c r="D15" s="44">
        <v>13297</v>
      </c>
      <c r="E15" s="44">
        <f>+CategoryTable2013_­14[[#This Row],[Actual Total]]-CategoryTable2013_­14[[#This Row],[Budgeted Amt]]</f>
        <v>-1871.4100000000035</v>
      </c>
      <c r="F15" s="42"/>
      <c r="G15" s="45">
        <v>3090</v>
      </c>
      <c r="H15" s="46">
        <v>41615</v>
      </c>
      <c r="I15" s="45" t="s">
        <v>151</v>
      </c>
      <c r="J15" s="31" t="s">
        <v>34</v>
      </c>
      <c r="K15" s="47">
        <v>75</v>
      </c>
      <c r="L15" s="47"/>
      <c r="M15" s="54"/>
      <c r="N15" s="40" t="s">
        <v>101</v>
      </c>
      <c r="O15" s="47"/>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row>
    <row r="16" spans="2:111" x14ac:dyDescent="0.4">
      <c r="B16" s="42" t="s">
        <v>32</v>
      </c>
      <c r="C16" s="44">
        <f>SUMIF(Reg2013_14[Category],"=" &amp;CategoryTable2013_­14[[#This Row],[Category]],Reg2013_14[Deposit])</f>
        <v>355</v>
      </c>
      <c r="D16" s="44">
        <v>600</v>
      </c>
      <c r="E16" s="44">
        <f>+CategoryTable2013_­14[[#This Row],[Actual Total]]-CategoryTable2013_­14[[#This Row],[Budgeted Amt]]</f>
        <v>-245</v>
      </c>
      <c r="F16" s="42"/>
      <c r="G16" s="45"/>
      <c r="H16" s="46">
        <v>41615</v>
      </c>
      <c r="I16" s="45" t="s">
        <v>11</v>
      </c>
      <c r="J16" s="31" t="s">
        <v>32</v>
      </c>
      <c r="K16" s="47"/>
      <c r="L16" s="47">
        <v>90</v>
      </c>
      <c r="M16" s="54">
        <v>90</v>
      </c>
      <c r="N16" s="40" t="s">
        <v>101</v>
      </c>
      <c r="O16" s="47"/>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row>
    <row r="17" spans="2:111" x14ac:dyDescent="0.4">
      <c r="B17" s="42" t="s">
        <v>33</v>
      </c>
      <c r="C17" s="44">
        <f>SUMIF(Reg2013_14[Category],"=" &amp;CategoryTable2013_­14[[#This Row],[Category]],Reg2013_14[Deposit])</f>
        <v>75</v>
      </c>
      <c r="D17" s="44">
        <v>500</v>
      </c>
      <c r="E17" s="44">
        <f>+CategoryTable2013_­14[[#This Row],[Actual Total]]-CategoryTable2013_­14[[#This Row],[Budgeted Amt]]</f>
        <v>-425</v>
      </c>
      <c r="F17" s="42"/>
      <c r="G17" s="45" t="s">
        <v>152</v>
      </c>
      <c r="H17" s="46">
        <v>41632</v>
      </c>
      <c r="I17" s="45" t="s">
        <v>153</v>
      </c>
      <c r="J17" s="31" t="s">
        <v>53</v>
      </c>
      <c r="K17" s="47">
        <v>19.29</v>
      </c>
      <c r="L17" s="47"/>
      <c r="M17" s="54"/>
      <c r="N17" s="40" t="s">
        <v>101</v>
      </c>
      <c r="O17" s="47"/>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row>
    <row r="18" spans="2:111" x14ac:dyDescent="0.4">
      <c r="B18" s="42" t="s">
        <v>91</v>
      </c>
      <c r="C18" s="44">
        <f>SUMIF(Reg2013_14[Category],"=" &amp;CategoryTable2013_­14[[#This Row],[Category]],Reg2013_14[Deposit])</f>
        <v>0.51</v>
      </c>
      <c r="D18" s="44"/>
      <c r="E18" s="44">
        <f>+CategoryTable2013_­14[[#This Row],[Actual Total]]-CategoryTable2013_­14[[#This Row],[Budgeted Amt]]</f>
        <v>0.51</v>
      </c>
      <c r="F18" s="42"/>
      <c r="G18" s="45"/>
      <c r="H18" s="46">
        <v>41632</v>
      </c>
      <c r="I18" s="31" t="s">
        <v>155</v>
      </c>
      <c r="J18" s="31" t="s">
        <v>33</v>
      </c>
      <c r="K18" s="47"/>
      <c r="L18" s="47">
        <v>75</v>
      </c>
      <c r="M18" s="54">
        <v>75</v>
      </c>
      <c r="N18" s="40" t="s">
        <v>101</v>
      </c>
      <c r="O18" s="47"/>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row>
    <row r="19" spans="2:111" x14ac:dyDescent="0.4">
      <c r="B19" s="42" t="s">
        <v>55</v>
      </c>
      <c r="C19" s="44">
        <f>SUMIF(Reg2013_14[Category],"=" &amp;CategoryTable2013_­14[[#This Row],[Category]],(Reg2013_14[Deposit]))</f>
        <v>-2000</v>
      </c>
      <c r="D19" s="44">
        <v>-2000</v>
      </c>
      <c r="E19" s="44">
        <f>+CategoryTable2013_­14[[#This Row],[Actual Total]]-CategoryTable2013_­14[[#This Row],[Budgeted Amt]]</f>
        <v>0</v>
      </c>
      <c r="F19" s="42"/>
      <c r="G19" s="45"/>
      <c r="H19" s="46">
        <v>41639</v>
      </c>
      <c r="I19" s="45" t="s">
        <v>90</v>
      </c>
      <c r="J19" s="31" t="s">
        <v>91</v>
      </c>
      <c r="K19" s="47"/>
      <c r="L19" s="47">
        <v>0.51</v>
      </c>
      <c r="M19" s="54">
        <v>0.51</v>
      </c>
      <c r="N19" s="40" t="s">
        <v>101</v>
      </c>
      <c r="O19" s="47"/>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row>
    <row r="20" spans="2:111" x14ac:dyDescent="0.4">
      <c r="B20" s="42" t="s">
        <v>56</v>
      </c>
      <c r="C20" s="44">
        <f>SUMIF(Reg2013_14[Category],"=" &amp;CategoryTable2013_­14[[#This Row],[Category]],(Reg2013_14[Deposit]))</f>
        <v>-3000</v>
      </c>
      <c r="D20" s="44">
        <v>-3000</v>
      </c>
      <c r="E20" s="44">
        <f>+CategoryTable2013_­14[[#This Row],[Actual Total]]-CategoryTable2013_­14[[#This Row],[Budgeted Amt]]</f>
        <v>0</v>
      </c>
      <c r="G20" s="45">
        <v>3091</v>
      </c>
      <c r="H20" s="46">
        <v>41655</v>
      </c>
      <c r="I20" s="45" t="s">
        <v>156</v>
      </c>
      <c r="J20" s="31" t="s">
        <v>45</v>
      </c>
      <c r="K20" s="47">
        <v>60</v>
      </c>
      <c r="L20" s="47"/>
      <c r="M20" s="54"/>
      <c r="N20" s="40" t="s">
        <v>101</v>
      </c>
      <c r="O20" s="47"/>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row>
    <row r="21" spans="2:111" x14ac:dyDescent="0.4">
      <c r="B21" s="42" t="s">
        <v>57</v>
      </c>
      <c r="C21" s="44">
        <f>SUMIF(Reg2013_14[Category],"=" &amp;CategoryTable2013_­14[[#This Row],[Category]],(Reg2013_14[Deposit]))</f>
        <v>-1000</v>
      </c>
      <c r="D21" s="44">
        <v>-1000</v>
      </c>
      <c r="E21" s="44">
        <f>+CategoryTable2013_­14[[#This Row],[Actual Total]]-CategoryTable2013_­14[[#This Row],[Budgeted Amt]]</f>
        <v>0</v>
      </c>
      <c r="F21" s="3"/>
      <c r="G21" s="45"/>
      <c r="H21" s="46">
        <v>41671</v>
      </c>
      <c r="I21" s="45" t="s">
        <v>11</v>
      </c>
      <c r="J21" s="31" t="s">
        <v>32</v>
      </c>
      <c r="K21" s="47"/>
      <c r="L21" s="47">
        <v>115</v>
      </c>
      <c r="M21" s="54">
        <v>115</v>
      </c>
      <c r="N21" s="40" t="s">
        <v>101</v>
      </c>
      <c r="O21" s="47"/>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row>
    <row r="22" spans="2:111" s="29" customFormat="1" ht="13.8" x14ac:dyDescent="0.3">
      <c r="B22" s="42" t="s">
        <v>164</v>
      </c>
      <c r="C22" s="44">
        <f>SUMIF(Reg2013_14[Category],"=" &amp;CategoryTable2013_­14[[#This Row],[Category]],Reg2013_14[Withdrawal])</f>
        <v>0</v>
      </c>
      <c r="D22" s="44"/>
      <c r="E22" s="44">
        <f>+CategoryTable2013_­14[[#This Row],[Actual Total]]-CategoryTable2013_­14[[#This Row],[Budgeted Amt]]</f>
        <v>0</v>
      </c>
      <c r="G22" s="45">
        <v>3092</v>
      </c>
      <c r="H22" s="46">
        <v>41671</v>
      </c>
      <c r="I22" s="45" t="s">
        <v>157</v>
      </c>
      <c r="J22" s="31" t="s">
        <v>34</v>
      </c>
      <c r="K22" s="47">
        <v>174.55</v>
      </c>
      <c r="L22" s="47"/>
      <c r="M22" s="54"/>
      <c r="N22" s="40" t="s">
        <v>101</v>
      </c>
      <c r="O22" s="47"/>
    </row>
    <row r="23" spans="2:111" s="29" customFormat="1" ht="13.8" x14ac:dyDescent="0.3">
      <c r="B23" s="42" t="s">
        <v>34</v>
      </c>
      <c r="C23" s="44">
        <f>SUMIF(Reg2013_14[Category],"=" &amp;CategoryTable2013_­14[[#This Row],[Category]],Reg2013_14[Withdrawal])</f>
        <v>823.3</v>
      </c>
      <c r="D23" s="44">
        <v>-1700</v>
      </c>
      <c r="E23" s="44">
        <f>+CategoryTable2013_­14[[#This Row],[Actual Total]]-CategoryTable2013_­14[[#This Row],[Budgeted Amt]]</f>
        <v>2523.3000000000002</v>
      </c>
      <c r="G23" s="45">
        <v>3093</v>
      </c>
      <c r="H23" s="46">
        <v>41671</v>
      </c>
      <c r="I23" s="45" t="s">
        <v>92</v>
      </c>
      <c r="J23" s="31" t="s">
        <v>43</v>
      </c>
      <c r="K23" s="47">
        <v>50</v>
      </c>
      <c r="L23" s="47"/>
      <c r="M23" s="54"/>
      <c r="N23" s="40" t="s">
        <v>101</v>
      </c>
      <c r="O23" s="47"/>
    </row>
    <row r="24" spans="2:111" s="29" customFormat="1" ht="13.8" x14ac:dyDescent="0.3">
      <c r="B24" s="42" t="s">
        <v>35</v>
      </c>
      <c r="C24" s="44">
        <f>SUMIF(MyTransactions1[Category],"=" &amp;CategoryTable1[[#This Row],[Category]],MyTransactions1[Withdrawal])</f>
        <v>53.65</v>
      </c>
      <c r="D24" s="44"/>
      <c r="E24" s="44">
        <f>+CategoryTable2013_­14[[#This Row],[Actual Total]]-CategoryTable2013_­14[[#This Row],[Budgeted Amt]]</f>
        <v>53.65</v>
      </c>
      <c r="G24" s="45">
        <v>3094</v>
      </c>
      <c r="H24" s="46">
        <v>41671</v>
      </c>
      <c r="I24" s="45" t="s">
        <v>93</v>
      </c>
      <c r="J24" s="31" t="s">
        <v>39</v>
      </c>
      <c r="K24" s="47">
        <v>54.5</v>
      </c>
      <c r="L24" s="47"/>
      <c r="M24" s="54"/>
      <c r="N24" s="40" t="s">
        <v>101</v>
      </c>
      <c r="O24" s="47"/>
    </row>
    <row r="25" spans="2:111" s="29" customFormat="1" ht="13.8" x14ac:dyDescent="0.3">
      <c r="B25" s="42" t="s">
        <v>36</v>
      </c>
      <c r="C25" s="44">
        <f>SUMIF(MyTransactions1[Category],"=" &amp;CategoryTable1[[#This Row],[Category]],MyTransactions1[Withdrawal])</f>
        <v>0</v>
      </c>
      <c r="D25" s="44">
        <v>-3000</v>
      </c>
      <c r="E25" s="44">
        <f>+CategoryTable2013_­14[[#This Row],[Actual Total]]-CategoryTable2013_­14[[#This Row],[Budgeted Amt]]</f>
        <v>3000</v>
      </c>
      <c r="G25" s="45">
        <v>3095</v>
      </c>
      <c r="H25" s="46">
        <v>41671</v>
      </c>
      <c r="I25" s="45" t="s">
        <v>158</v>
      </c>
      <c r="J25" s="31" t="s">
        <v>34</v>
      </c>
      <c r="K25" s="47">
        <v>250</v>
      </c>
      <c r="L25" s="47"/>
      <c r="M25" s="54"/>
      <c r="N25" s="40" t="s">
        <v>101</v>
      </c>
      <c r="O25" s="47"/>
    </row>
    <row r="26" spans="2:111" s="29" customFormat="1" ht="13.8" x14ac:dyDescent="0.3">
      <c r="B26" s="42" t="s">
        <v>37</v>
      </c>
      <c r="C26" s="44">
        <f>SUMIF(MyTransactions1[Category],"=" &amp;CategoryTable1[[#This Row],[Category]],MyTransactions1[Withdrawal])</f>
        <v>0</v>
      </c>
      <c r="D26" s="44">
        <v>-25</v>
      </c>
      <c r="E26" s="44">
        <f>+CategoryTable2013_­14[[#This Row],[Actual Total]]-CategoryTable2013_­14[[#This Row],[Budgeted Amt]]</f>
        <v>25</v>
      </c>
      <c r="G26" s="45">
        <v>3096</v>
      </c>
      <c r="H26" s="46">
        <v>41671</v>
      </c>
      <c r="I26" s="45" t="s">
        <v>157</v>
      </c>
      <c r="J26" s="31" t="s">
        <v>57</v>
      </c>
      <c r="K26" s="47">
        <v>250</v>
      </c>
      <c r="L26" s="47"/>
      <c r="M26" s="54">
        <v>-250</v>
      </c>
      <c r="N26" s="40" t="s">
        <v>101</v>
      </c>
      <c r="O26" s="47"/>
    </row>
    <row r="27" spans="2:111" s="29" customFormat="1" ht="13.8" x14ac:dyDescent="0.3">
      <c r="B27" s="42" t="s">
        <v>38</v>
      </c>
      <c r="C27" s="44">
        <f>SUMIF(MyTransactions1[Category],"=" &amp;CategoryTable1[[#This Row],[Category]],MyTransactions1[Withdrawal])</f>
        <v>0</v>
      </c>
      <c r="D27" s="44">
        <v>-500</v>
      </c>
      <c r="E27" s="44">
        <f>+CategoryTable2013_­14[[#This Row],[Actual Total]]-CategoryTable2013_­14[[#This Row],[Budgeted Amt]]</f>
        <v>500</v>
      </c>
      <c r="G27" s="45">
        <v>3097</v>
      </c>
      <c r="H27" s="46">
        <v>41671</v>
      </c>
      <c r="I27" s="45" t="s">
        <v>87</v>
      </c>
      <c r="J27" s="31"/>
      <c r="K27" s="47"/>
      <c r="L27" s="47"/>
      <c r="M27" s="54"/>
      <c r="N27" s="40" t="s">
        <v>101</v>
      </c>
      <c r="O27" s="47"/>
    </row>
    <row r="28" spans="2:111" s="29" customFormat="1" ht="13.8" x14ac:dyDescent="0.3">
      <c r="B28" s="42" t="s">
        <v>39</v>
      </c>
      <c r="C28" s="44">
        <f>SUMIF(Reg2013_14[Category],"=" &amp;CategoryTable2013_­14[[#This Row],[Category]],Reg2013_14[Withdrawal])</f>
        <v>105.65</v>
      </c>
      <c r="D28" s="44">
        <v>-400</v>
      </c>
      <c r="E28" s="44">
        <f>+CategoryTable2013_­14[[#This Row],[Actual Total]]-CategoryTable2013_­14[[#This Row],[Budgeted Amt]]</f>
        <v>505.65</v>
      </c>
      <c r="G28" s="45">
        <v>3098</v>
      </c>
      <c r="H28" s="46">
        <v>41671</v>
      </c>
      <c r="I28" s="45" t="s">
        <v>151</v>
      </c>
      <c r="J28" s="31" t="s">
        <v>34</v>
      </c>
      <c r="K28" s="47">
        <v>323.75</v>
      </c>
      <c r="L28" s="47"/>
      <c r="M28" s="54"/>
      <c r="N28" s="40" t="s">
        <v>101</v>
      </c>
      <c r="O28" s="47"/>
    </row>
    <row r="29" spans="2:111" s="29" customFormat="1" ht="13.8" x14ac:dyDescent="0.3">
      <c r="B29" s="42" t="s">
        <v>40</v>
      </c>
      <c r="C29" s="44">
        <f>SUMIF(Reg2013_14[Category],"=" &amp;CategoryTable2013_­14[[#This Row],[Category]],Reg2013_14[Withdrawal])</f>
        <v>0</v>
      </c>
      <c r="D29" s="44">
        <v>-450</v>
      </c>
      <c r="E29" s="44">
        <f>+CategoryTable2013_­14[[#This Row],[Actual Total]]-CategoryTable2013_­14[[#This Row],[Budgeted Amt]]</f>
        <v>450</v>
      </c>
      <c r="G29" s="31"/>
      <c r="H29" s="41"/>
      <c r="I29" s="31" t="s">
        <v>111</v>
      </c>
      <c r="J29" s="31" t="s">
        <v>32</v>
      </c>
      <c r="K29" s="54"/>
      <c r="L29" s="54">
        <v>150</v>
      </c>
      <c r="M29" s="54">
        <v>150</v>
      </c>
      <c r="N29" s="40" t="s">
        <v>101</v>
      </c>
      <c r="O29" s="47"/>
    </row>
    <row r="30" spans="2:111" s="29" customFormat="1" ht="13.8" x14ac:dyDescent="0.3">
      <c r="B30" s="42" t="s">
        <v>41</v>
      </c>
      <c r="C30" s="44">
        <f>SUMIF(Reg2013_14[Category],"=" &amp;CategoryTable2013_­14[[#This Row],[Category]],Reg2013_14[Withdrawal])</f>
        <v>0</v>
      </c>
      <c r="D30" s="44">
        <v>-180</v>
      </c>
      <c r="E30" s="44">
        <f>+CategoryTable2013_­14[[#This Row],[Actual Total]]-CategoryTable2013_­14[[#This Row],[Budgeted Amt]]</f>
        <v>180</v>
      </c>
      <c r="G30" s="31"/>
      <c r="H30" s="41"/>
      <c r="I30" s="31"/>
      <c r="J30" s="31"/>
      <c r="K30" s="54"/>
      <c r="L30" s="54"/>
      <c r="M30" s="54"/>
      <c r="N30" s="40" t="s">
        <v>101</v>
      </c>
      <c r="O30" s="47"/>
    </row>
    <row r="31" spans="2:111" s="29" customFormat="1" ht="13.8" x14ac:dyDescent="0.3">
      <c r="B31" s="42" t="s">
        <v>42</v>
      </c>
      <c r="C31" s="44">
        <f>SUMIF(Reg2013_14[Category],"=" &amp;CategoryTable2013_­14[[#This Row],[Category]],Reg2013_14[Withdrawal])</f>
        <v>0</v>
      </c>
      <c r="D31" s="44">
        <v>-50</v>
      </c>
      <c r="E31" s="44">
        <f>+CategoryTable2013_­14[[#This Row],[Actual Total]]-CategoryTable2013_­14[[#This Row],[Budgeted Amt]]</f>
        <v>50</v>
      </c>
      <c r="G31" s="31"/>
      <c r="H31" s="41"/>
      <c r="I31" s="31"/>
      <c r="J31" s="31"/>
      <c r="K31" s="54"/>
      <c r="L31" s="54"/>
      <c r="M31" s="54"/>
      <c r="N31" s="40"/>
      <c r="O31" s="47"/>
    </row>
    <row r="32" spans="2:111" s="29" customFormat="1" ht="13.8" x14ac:dyDescent="0.3">
      <c r="B32" s="42" t="s">
        <v>91</v>
      </c>
      <c r="C32" s="44">
        <f>SUMIF(Reg2013_14[Category],"=" &amp;CategoryTable2013_­14[[#This Row],[Category]],Reg2013_14[Withdrawal])</f>
        <v>0</v>
      </c>
      <c r="D32" s="44"/>
      <c r="E32" s="44">
        <f>+CategoryTable2013_­14[[#This Row],[Actual Total]]-CategoryTable2013_­14[[#This Row],[Budgeted Amt]]</f>
        <v>0</v>
      </c>
      <c r="G32" s="31"/>
      <c r="H32" s="41"/>
      <c r="I32" s="31"/>
      <c r="J32" s="31"/>
      <c r="K32" s="54"/>
      <c r="L32" s="54"/>
      <c r="M32" s="54"/>
      <c r="N32" s="40"/>
      <c r="O32" s="47"/>
    </row>
    <row r="33" spans="2:15" s="29" customFormat="1" ht="13.8" x14ac:dyDescent="0.3">
      <c r="B33" s="42" t="s">
        <v>43</v>
      </c>
      <c r="C33" s="44">
        <f>SUMIF(Reg2013_14[Category],"=" &amp;CategoryTable2013_­14[[#This Row],[Category]],Reg2013_14[Withdrawal])</f>
        <v>50</v>
      </c>
      <c r="D33" s="44">
        <v>-300</v>
      </c>
      <c r="E33" s="44">
        <f>+CategoryTable2013_­14[[#This Row],[Actual Total]]-CategoryTable2013_­14[[#This Row],[Budgeted Amt]]</f>
        <v>350</v>
      </c>
      <c r="G33" s="31"/>
      <c r="H33" s="41"/>
      <c r="I33" s="31"/>
      <c r="J33" s="31"/>
      <c r="K33" s="54"/>
      <c r="L33" s="54"/>
      <c r="M33" s="54"/>
      <c r="N33" s="40"/>
      <c r="O33" s="47"/>
    </row>
    <row r="34" spans="2:15" s="29" customFormat="1" ht="13.8" x14ac:dyDescent="0.3">
      <c r="B34" s="42" t="s">
        <v>44</v>
      </c>
      <c r="C34" s="44">
        <f>SUMIF(Reg2013_14[Category],"=" &amp;CategoryTable2013_­14[[#This Row],[Category]],Reg2013_14[Withdrawal])</f>
        <v>0</v>
      </c>
      <c r="D34" s="44">
        <v>-50</v>
      </c>
      <c r="E34" s="44">
        <f>+CategoryTable2013_­14[[#This Row],[Actual Total]]-CategoryTable2013_­14[[#This Row],[Budgeted Amt]]</f>
        <v>50</v>
      </c>
      <c r="G34" s="31"/>
      <c r="H34" s="41"/>
      <c r="I34" s="31"/>
      <c r="J34" s="31"/>
      <c r="K34" s="54"/>
      <c r="L34" s="54"/>
      <c r="M34" s="54"/>
      <c r="N34" s="40"/>
      <c r="O34" s="47"/>
    </row>
    <row r="35" spans="2:15" s="29" customFormat="1" ht="13.8" x14ac:dyDescent="0.3">
      <c r="B35" s="42" t="s">
        <v>45</v>
      </c>
      <c r="C35" s="44">
        <f>SUMIF(Reg2013_14[Category],"=" &amp;CategoryTable2013_­14[[#This Row],[Category]],Reg2013_14[Withdrawal])</f>
        <v>60</v>
      </c>
      <c r="D35" s="44">
        <v>-68</v>
      </c>
      <c r="E35" s="44">
        <f>+CategoryTable2013_­14[[#This Row],[Actual Total]]-CategoryTable2013_­14[[#This Row],[Budgeted Amt]]</f>
        <v>128</v>
      </c>
      <c r="G35" s="45"/>
      <c r="H35" s="46"/>
      <c r="I35" s="45"/>
      <c r="J35" s="45"/>
      <c r="K35" s="55"/>
      <c r="L35" s="55"/>
      <c r="M35" s="55"/>
      <c r="N35" s="40"/>
      <c r="O35" s="47"/>
    </row>
    <row r="36" spans="2:15" s="29" customFormat="1" ht="13.8" x14ac:dyDescent="0.3">
      <c r="B36" s="42" t="s">
        <v>46</v>
      </c>
      <c r="C36" s="44">
        <f>SUMIF(Reg2013_14[Category],"=" &amp;CategoryTable2013_­14[[#This Row],[Category]],Reg2013_14[Withdrawal])</f>
        <v>0</v>
      </c>
      <c r="D36" s="44">
        <v>-825</v>
      </c>
      <c r="E36" s="44">
        <f>+CategoryTable2013_­14[[#This Row],[Actual Total]]-CategoryTable2013_­14[[#This Row],[Budgeted Amt]]</f>
        <v>825</v>
      </c>
      <c r="G36" s="31"/>
      <c r="H36" s="41"/>
      <c r="I36" s="31"/>
      <c r="J36" s="31"/>
      <c r="K36" s="54"/>
      <c r="L36" s="54"/>
      <c r="M36" s="54"/>
      <c r="N36" s="40"/>
      <c r="O36" s="47"/>
    </row>
    <row r="37" spans="2:15" s="29" customFormat="1" ht="13.8" x14ac:dyDescent="0.3">
      <c r="B37" s="42" t="s">
        <v>47</v>
      </c>
      <c r="C37" s="44">
        <f>SUMIF(Reg2013_14[Category],"=" &amp;CategoryTable2013_­14[[#This Row],[Category]],Reg2013_14[Withdrawal])</f>
        <v>0</v>
      </c>
      <c r="D37" s="44">
        <v>-100</v>
      </c>
      <c r="E37" s="44">
        <f>+CategoryTable2013_­14[[#This Row],[Actual Total]]-CategoryTable2013_­14[[#This Row],[Budgeted Amt]]</f>
        <v>100</v>
      </c>
      <c r="G37" s="31"/>
      <c r="H37" s="41"/>
      <c r="I37" s="31"/>
      <c r="J37" s="31"/>
      <c r="K37" s="54"/>
      <c r="L37" s="54"/>
      <c r="M37" s="54"/>
      <c r="N37" s="40"/>
      <c r="O37" s="47"/>
    </row>
    <row r="38" spans="2:15" s="29" customFormat="1" ht="13.8" x14ac:dyDescent="0.3">
      <c r="B38" s="42" t="s">
        <v>48</v>
      </c>
      <c r="C38" s="44">
        <f>SUMIF(Reg2013_14[Category],"=" &amp;CategoryTable2013_­14[[#This Row],[Category]],Reg2013_14[Withdrawal])</f>
        <v>0</v>
      </c>
      <c r="D38" s="44">
        <v>-200</v>
      </c>
      <c r="E38" s="44">
        <f>+CategoryTable2013_­14[[#This Row],[Actual Total]]-CategoryTable2013_­14[[#This Row],[Budgeted Amt]]</f>
        <v>200</v>
      </c>
      <c r="G38" s="45"/>
      <c r="H38" s="46"/>
      <c r="I38" s="45"/>
      <c r="J38" s="45"/>
      <c r="K38" s="55"/>
      <c r="L38" s="55"/>
      <c r="M38" s="55"/>
      <c r="N38" s="40"/>
      <c r="O38" s="47"/>
    </row>
    <row r="39" spans="2:15" s="29" customFormat="1" ht="13.8" x14ac:dyDescent="0.3">
      <c r="B39" s="42" t="s">
        <v>49</v>
      </c>
      <c r="C39" s="44">
        <f>SUMIF(Reg2013_14[Category],"=" &amp;CategoryTable2013_­14[[#This Row],[Category]],Reg2013_14[Withdrawal])</f>
        <v>22.88</v>
      </c>
      <c r="D39" s="44">
        <v>-200</v>
      </c>
      <c r="E39" s="44">
        <f>+CategoryTable2013_­14[[#This Row],[Actual Total]]-CategoryTable2013_­14[[#This Row],[Budgeted Amt]]</f>
        <v>222.88</v>
      </c>
      <c r="G39" s="45"/>
      <c r="H39" s="46"/>
      <c r="I39" s="45"/>
      <c r="J39" s="45"/>
      <c r="K39" s="55"/>
      <c r="L39" s="55"/>
      <c r="M39" s="55"/>
      <c r="N39" s="47"/>
      <c r="O39" s="47"/>
    </row>
    <row r="40" spans="2:15" s="29" customFormat="1" ht="13.8" x14ac:dyDescent="0.3">
      <c r="B40" s="42" t="s">
        <v>50</v>
      </c>
      <c r="C40" s="44">
        <f>SUMIF(Reg2013_14[Category],"=" &amp;CategoryTable2013_­14[[#This Row],[Category]],Reg2013_14[Withdrawal])</f>
        <v>0</v>
      </c>
      <c r="D40" s="44">
        <v>-50</v>
      </c>
      <c r="E40" s="44">
        <f>+CategoryTable2013_­14[[#This Row],[Actual Total]]-CategoryTable2013_­14[[#This Row],[Budgeted Amt]]</f>
        <v>50</v>
      </c>
      <c r="G40" s="45"/>
      <c r="H40" s="46"/>
      <c r="I40" s="45"/>
      <c r="J40" s="45"/>
      <c r="K40" s="55"/>
      <c r="L40" s="55"/>
      <c r="M40" s="55"/>
      <c r="N40" s="40"/>
      <c r="O40" s="47"/>
    </row>
    <row r="41" spans="2:15" s="29" customFormat="1" ht="13.8" x14ac:dyDescent="0.3">
      <c r="B41" s="42" t="s">
        <v>51</v>
      </c>
      <c r="C41" s="44">
        <f>SUMIF(Reg2013_14[Category],"=" &amp;CategoryTable2013_­14[[#This Row],[Category]],Reg2013_14[Withdrawal])</f>
        <v>0</v>
      </c>
      <c r="D41" s="44">
        <v>-790</v>
      </c>
      <c r="E41" s="44">
        <f>+CategoryTable2013_­14[[#This Row],[Actual Total]]-CategoryTable2013_­14[[#This Row],[Budgeted Amt]]</f>
        <v>790</v>
      </c>
      <c r="G41" s="45"/>
      <c r="H41" s="46"/>
      <c r="I41" s="45"/>
      <c r="J41" s="45"/>
      <c r="K41" s="55"/>
      <c r="L41" s="55"/>
      <c r="M41" s="55"/>
      <c r="N41" s="40"/>
      <c r="O41" s="47"/>
    </row>
    <row r="42" spans="2:15" s="29" customFormat="1" ht="13.8" x14ac:dyDescent="0.3">
      <c r="B42" s="42" t="s">
        <v>52</v>
      </c>
      <c r="C42" s="44">
        <f>SUMIF(Reg2013_14[Category],"=" &amp;CategoryTable2013_­14[[#This Row],[Category]],Reg2013_14[Withdrawal])</f>
        <v>0</v>
      </c>
      <c r="D42" s="44">
        <v>-100</v>
      </c>
      <c r="E42" s="44">
        <f>+CategoryTable2013_­14[[#This Row],[Actual Total]]-CategoryTable2013_­14[[#This Row],[Budgeted Amt]]</f>
        <v>100</v>
      </c>
      <c r="G42" s="45"/>
      <c r="H42" s="46"/>
      <c r="I42" s="45"/>
      <c r="J42" s="45"/>
      <c r="K42" s="55"/>
      <c r="L42" s="55"/>
      <c r="M42" s="55"/>
      <c r="N42" s="47"/>
      <c r="O42" s="47"/>
    </row>
    <row r="43" spans="2:15" s="29" customFormat="1" ht="13.8" x14ac:dyDescent="0.3">
      <c r="B43" s="42" t="s">
        <v>53</v>
      </c>
      <c r="C43" s="44">
        <f>SUMIF(Reg2013_14[Category],"=" &amp;CategoryTable2013_­14[[#This Row],[Category]],Reg2013_14[Withdrawal])</f>
        <v>19.29</v>
      </c>
      <c r="D43" s="44">
        <v>-100</v>
      </c>
      <c r="E43" s="44">
        <f>+CategoryTable2013_­14[[#This Row],[Actual Total]]-CategoryTable2013_­14[[#This Row],[Budgeted Amt]]</f>
        <v>119.28999999999999</v>
      </c>
      <c r="G43" s="45"/>
      <c r="H43" s="46"/>
      <c r="I43" s="45"/>
      <c r="J43" s="45"/>
      <c r="K43" s="55"/>
      <c r="L43" s="55"/>
      <c r="M43" s="55"/>
      <c r="N43" s="47"/>
      <c r="O43" s="47"/>
    </row>
    <row r="44" spans="2:15" s="29" customFormat="1" ht="13.8" x14ac:dyDescent="0.3">
      <c r="B44" s="42" t="s">
        <v>54</v>
      </c>
      <c r="C44" s="44">
        <f>SUMIF(Reg2013_14[Category],"=" &amp;CategoryTable2013_­14[[#This Row],[Category]],Reg2013_14[Withdrawal])</f>
        <v>0</v>
      </c>
      <c r="D44" s="44">
        <v>-50</v>
      </c>
      <c r="E44" s="44">
        <f>+CategoryTable2013_­14[[#This Row],[Actual Total]]-CategoryTable2013_­14[[#This Row],[Budgeted Amt]]</f>
        <v>50</v>
      </c>
      <c r="G44" s="45"/>
      <c r="H44" s="46"/>
      <c r="I44" s="45"/>
      <c r="J44" s="45"/>
      <c r="K44" s="55"/>
      <c r="L44" s="55"/>
      <c r="M44" s="55"/>
      <c r="N44" s="47"/>
      <c r="O44" s="47"/>
    </row>
    <row r="45" spans="2:15" s="29" customFormat="1" ht="13.8" x14ac:dyDescent="0.3">
      <c r="B45" s="42" t="s">
        <v>58</v>
      </c>
      <c r="C45" s="44">
        <f>SUMIF(Reg2013_14[Category],"=" &amp;CategoryTable2013_­14[[#This Row],[Category]],Reg2013_14[Withdrawal])</f>
        <v>0</v>
      </c>
      <c r="D45" s="44">
        <v>-296</v>
      </c>
      <c r="E45" s="44">
        <f>+CategoryTable2013_­14[[#This Row],[Actual Total]]-CategoryTable2013_­14[[#This Row],[Budgeted Amt]]</f>
        <v>296</v>
      </c>
      <c r="G45" s="45"/>
      <c r="H45" s="46"/>
      <c r="I45" s="45"/>
      <c r="J45" s="45"/>
      <c r="K45" s="55"/>
      <c r="L45" s="55"/>
      <c r="M45" s="55"/>
      <c r="N45" s="47"/>
      <c r="O45" s="47"/>
    </row>
    <row r="46" spans="2:15" s="29" customFormat="1" ht="13.8" x14ac:dyDescent="0.3">
      <c r="B46" s="42" t="s">
        <v>59</v>
      </c>
      <c r="C46" s="44">
        <f>SUMIF(Reg2013_14[Category],"=" &amp;CategoryTable2013_­14[[#This Row],[Category]],Reg2013_14[Withdrawal])</f>
        <v>0</v>
      </c>
      <c r="D46" s="44">
        <v>-198</v>
      </c>
      <c r="E46" s="44">
        <f>+CategoryTable2013_­14[[#This Row],[Actual Total]]-CategoryTable2013_­14[[#This Row],[Budgeted Amt]]</f>
        <v>198</v>
      </c>
      <c r="G46" s="45"/>
      <c r="H46" s="46"/>
      <c r="I46" s="45"/>
      <c r="J46" s="45"/>
      <c r="K46" s="55"/>
      <c r="L46" s="55"/>
      <c r="M46" s="55"/>
      <c r="N46" s="47"/>
      <c r="O46" s="47"/>
    </row>
    <row r="47" spans="2:15" s="29" customFormat="1" ht="13.8" x14ac:dyDescent="0.3">
      <c r="B47" s="42" t="s">
        <v>60</v>
      </c>
      <c r="C47" s="44">
        <f>SUMIF(Reg2013_14[Category],"=" &amp;CategoryTable2013_­14[[#This Row],[Category]],Reg2013_14[Deposit])</f>
        <v>0</v>
      </c>
      <c r="D47" s="44">
        <v>5000</v>
      </c>
      <c r="E47" s="44">
        <f>+CategoryTable2013_­14[[#This Row],[Actual Total]]-CategoryTable2013_­14[[#This Row],[Budgeted Amt]]</f>
        <v>-5000</v>
      </c>
      <c r="G47" s="45"/>
      <c r="H47" s="46"/>
      <c r="I47" s="45"/>
      <c r="J47" s="45"/>
      <c r="K47" s="55"/>
      <c r="L47" s="55"/>
      <c r="M47" s="55"/>
      <c r="N47" s="47"/>
      <c r="O47" s="47"/>
    </row>
    <row r="48" spans="2:15" s="29" customFormat="1" ht="13.8" x14ac:dyDescent="0.3">
      <c r="B48" s="42" t="s">
        <v>61</v>
      </c>
      <c r="C48" s="44">
        <f>SUMIF(Reg2013_14[Category],"=" &amp;CategoryTable2013_­14[[#This Row],[Category]],Reg2013_14[Withdrawal])</f>
        <v>0</v>
      </c>
      <c r="D48" s="44">
        <v>13000</v>
      </c>
      <c r="E48" s="44">
        <f>+CategoryTable2013_­14[[#This Row],[Actual Total]]-CategoryTable2013_­14[[#This Row],[Budgeted Amt]]</f>
        <v>-13000</v>
      </c>
      <c r="G48" s="45"/>
      <c r="H48" s="46"/>
      <c r="I48" s="45"/>
      <c r="J48" s="45"/>
      <c r="K48" s="55"/>
      <c r="L48" s="55"/>
      <c r="M48" s="55"/>
      <c r="N48" s="47"/>
      <c r="O48" s="47"/>
    </row>
    <row r="49" spans="2:15" s="29" customFormat="1" ht="13.8" x14ac:dyDescent="0.3">
      <c r="B49" s="42" t="s">
        <v>62</v>
      </c>
      <c r="C49" s="44">
        <f>SUMIF(Reg2013_14[Category],"=" &amp;CategoryTable2013_­14[[#This Row],[Category]],Reg2013_14[Withdrawal])</f>
        <v>0</v>
      </c>
      <c r="D49" s="44">
        <v>-50</v>
      </c>
      <c r="E49" s="44">
        <f>+CategoryTable2013_­14[[#This Row],[Actual Total]]-CategoryTable2013_­14[[#This Row],[Budgeted Amt]]</f>
        <v>50</v>
      </c>
      <c r="G49" s="45"/>
      <c r="H49" s="46"/>
      <c r="I49" s="45"/>
      <c r="J49" s="45"/>
      <c r="K49" s="55"/>
      <c r="L49" s="55"/>
      <c r="M49" s="55"/>
      <c r="N49" s="47"/>
      <c r="O49" s="47"/>
    </row>
    <row r="50" spans="2:15" s="29" customFormat="1" ht="13.8" x14ac:dyDescent="0.3">
      <c r="B50" s="42" t="s">
        <v>63</v>
      </c>
      <c r="C50" s="44">
        <f>SUMIF(Reg2013_14[Category],"=" &amp;CategoryTable2013_­14[[#This Row],[Category]],Reg2013_14[Withdrawal])</f>
        <v>0</v>
      </c>
      <c r="D50" s="44">
        <v>-100</v>
      </c>
      <c r="E50" s="44">
        <f>+CategoryTable2013_­14[[#This Row],[Actual Total]]-CategoryTable2013_­14[[#This Row],[Budgeted Amt]]</f>
        <v>100</v>
      </c>
      <c r="G50" s="45"/>
      <c r="H50" s="46"/>
      <c r="I50" s="45"/>
      <c r="J50" s="45"/>
      <c r="K50" s="55"/>
      <c r="L50" s="55"/>
      <c r="M50" s="55"/>
      <c r="N50" s="47"/>
      <c r="O50" s="47"/>
    </row>
    <row r="51" spans="2:15" s="29" customFormat="1" ht="13.8" x14ac:dyDescent="0.3">
      <c r="B51" s="42" t="s">
        <v>64</v>
      </c>
      <c r="C51" s="44">
        <f>SUMIF(Reg2013_14[Category],"=" &amp;CategoryTable2013_­14[[#This Row],[Category]],Reg2013_14[Withdrawal])</f>
        <v>0</v>
      </c>
      <c r="D51" s="44">
        <v>-50</v>
      </c>
      <c r="E51" s="44">
        <f>+CategoryTable2013_­14[[#This Row],[Actual Total]]-CategoryTable2013_­14[[#This Row],[Budgeted Amt]]</f>
        <v>50</v>
      </c>
      <c r="G51" s="45"/>
      <c r="H51" s="46"/>
      <c r="I51" s="45"/>
      <c r="J51" s="45"/>
      <c r="K51" s="55"/>
      <c r="L51" s="55"/>
      <c r="M51" s="55"/>
      <c r="N51" s="47"/>
      <c r="O51" s="47"/>
    </row>
    <row r="52" spans="2:15" s="29" customFormat="1" ht="13.8" x14ac:dyDescent="0.3">
      <c r="B52" s="42" t="s">
        <v>65</v>
      </c>
      <c r="C52" s="44">
        <f>SUMIF(Reg2013_14[Category],"=" &amp;CategoryTable2013_­14[[#This Row],[Category]],Reg2013_14[Withdrawal])</f>
        <v>0</v>
      </c>
      <c r="D52" s="44">
        <v>-50</v>
      </c>
      <c r="E52" s="44">
        <f>+CategoryTable2013_­14[[#This Row],[Actual Total]]-CategoryTable2013_­14[[#This Row],[Budgeted Amt]]</f>
        <v>50</v>
      </c>
      <c r="G52" s="45"/>
      <c r="H52" s="46"/>
      <c r="I52" s="45"/>
      <c r="J52" s="45"/>
      <c r="K52" s="55"/>
      <c r="L52" s="55"/>
      <c r="M52" s="55"/>
      <c r="N52" s="47"/>
      <c r="O52" s="47"/>
    </row>
    <row r="53" spans="2:15" s="29" customFormat="1" ht="13.8" x14ac:dyDescent="0.3">
      <c r="B53" s="42" t="s">
        <v>66</v>
      </c>
      <c r="C53" s="44">
        <f>SUMIF(Reg2013_14[Category],"=" &amp;CategoryTable2013_­14[[#This Row],[Category]],Reg2013_14[Withdrawal])</f>
        <v>0</v>
      </c>
      <c r="D53" s="44">
        <v>-3500</v>
      </c>
      <c r="E53" s="44">
        <f>+CategoryTable2013_­14[[#This Row],[Actual Total]]-CategoryTable2013_­14[[#This Row],[Budgeted Amt]]</f>
        <v>3500</v>
      </c>
      <c r="G53" s="45"/>
      <c r="H53" s="46"/>
      <c r="I53" s="45"/>
      <c r="J53" s="45"/>
      <c r="K53" s="55"/>
      <c r="L53" s="55"/>
      <c r="M53" s="55"/>
      <c r="N53" s="47"/>
      <c r="O53" s="47"/>
    </row>
    <row r="54" spans="2:15" s="29" customFormat="1" ht="13.8" x14ac:dyDescent="0.3">
      <c r="B54" s="42" t="s">
        <v>67</v>
      </c>
      <c r="C54" s="44">
        <f>SUMIF(Reg2013_14[Category],"=" &amp;CategoryTable2013_­14[[#This Row],[Category]],Reg2013_14[Withdrawal])</f>
        <v>0</v>
      </c>
      <c r="D54" s="44">
        <v>-3500</v>
      </c>
      <c r="E54" s="44">
        <f>+CategoryTable2013_­14[[#This Row],[Actual Total]]-CategoryTable2013_­14[[#This Row],[Budgeted Amt]]</f>
        <v>3500</v>
      </c>
      <c r="G54" s="45"/>
      <c r="H54" s="46"/>
      <c r="I54" s="45"/>
      <c r="J54" s="45"/>
      <c r="K54" s="55"/>
      <c r="L54" s="55"/>
      <c r="M54" s="55"/>
      <c r="N54" s="47"/>
      <c r="O54" s="47"/>
    </row>
    <row r="55" spans="2:15" s="29" customFormat="1" ht="13.8" x14ac:dyDescent="0.3">
      <c r="B55" s="42" t="s">
        <v>68</v>
      </c>
      <c r="C55" s="44">
        <f>SUMIF(Reg2013_14[Category],"=" &amp;CategoryTable2013_­14[[#This Row],[Category]],Reg2013_14[Withdrawal])</f>
        <v>0</v>
      </c>
      <c r="D55" s="44">
        <v>-800</v>
      </c>
      <c r="E55" s="44">
        <f>+CategoryTable2013_­14[[#This Row],[Actual Total]]-CategoryTable2013_­14[[#This Row],[Budgeted Amt]]</f>
        <v>800</v>
      </c>
      <c r="G55" s="45"/>
      <c r="H55" s="46"/>
      <c r="I55" s="45"/>
      <c r="J55" s="45"/>
      <c r="K55" s="55"/>
      <c r="L55" s="55"/>
      <c r="M55" s="55"/>
      <c r="N55" s="47"/>
      <c r="O55" s="47"/>
    </row>
    <row r="56" spans="2:15" s="29" customFormat="1" ht="13.8" x14ac:dyDescent="0.3">
      <c r="B56" s="42" t="s">
        <v>69</v>
      </c>
      <c r="C56" s="44">
        <f>SUMIF(Reg2013_14[Category],"=" &amp;CategoryTable2013_­14[[#This Row],[Category]],Reg2013_14[Withdrawal])</f>
        <v>200</v>
      </c>
      <c r="D56" s="44">
        <v>-6000</v>
      </c>
      <c r="E56" s="44">
        <f>+CategoryTable2013_­14[[#This Row],[Actual Total]]-CategoryTable2013_­14[[#This Row],[Budgeted Amt]]</f>
        <v>6200</v>
      </c>
      <c r="G56" s="45"/>
      <c r="H56" s="46"/>
      <c r="I56" s="45"/>
      <c r="J56" s="45"/>
      <c r="K56" s="55"/>
      <c r="L56" s="55"/>
      <c r="M56" s="55"/>
      <c r="N56" s="47"/>
      <c r="O56" s="47"/>
    </row>
    <row r="57" spans="2:15" s="29" customFormat="1" ht="13.8" x14ac:dyDescent="0.3">
      <c r="B57" s="42" t="s">
        <v>70</v>
      </c>
      <c r="C57" s="44">
        <f>SUMIF(Reg2013_14[Category],"=" &amp;CategoryTable2013_­14[[#This Row],[Category]],Reg2013_14[Withdrawal])</f>
        <v>0</v>
      </c>
      <c r="D57" s="44">
        <v>-250</v>
      </c>
      <c r="E57" s="44">
        <f>+CategoryTable2013_­14[[#This Row],[Actual Total]]-CategoryTable2013_­14[[#This Row],[Budgeted Amt]]</f>
        <v>250</v>
      </c>
      <c r="G57" s="45"/>
      <c r="H57" s="46"/>
      <c r="I57" s="45"/>
      <c r="J57" s="45"/>
      <c r="K57" s="55"/>
      <c r="L57" s="55"/>
      <c r="M57" s="55"/>
      <c r="N57" s="47"/>
      <c r="O57" s="47"/>
    </row>
    <row r="58" spans="2:15" s="29" customFormat="1" ht="13.8" x14ac:dyDescent="0.3">
      <c r="B58" s="42" t="s">
        <v>71</v>
      </c>
      <c r="C58" s="44">
        <f>SUMIF(Reg2013_14[Category],"=" &amp;CategoryTable2013_­14[[#This Row],[Category]],Reg2013_14[Withdrawal])</f>
        <v>0</v>
      </c>
      <c r="D58" s="44">
        <v>-40</v>
      </c>
      <c r="E58" s="44">
        <f>+CategoryTable2013_­14[[#This Row],[Actual Total]]-CategoryTable2013_­14[[#This Row],[Budgeted Amt]]</f>
        <v>40</v>
      </c>
      <c r="G58" s="45"/>
      <c r="H58" s="46"/>
      <c r="I58" s="45"/>
      <c r="J58" s="45"/>
      <c r="K58" s="55"/>
      <c r="L58" s="55"/>
      <c r="M58" s="55"/>
      <c r="N58" s="47"/>
      <c r="O58" s="47"/>
    </row>
    <row r="59" spans="2:15" s="29" customFormat="1" ht="13.8" x14ac:dyDescent="0.3">
      <c r="B59" s="42" t="s">
        <v>72</v>
      </c>
      <c r="C59" s="44">
        <f>SUMIF(Reg2013_14[Category],"=" &amp;CategoryTable2013_­14[[#This Row],[Category]],Reg2013_14[Withdrawal])</f>
        <v>0</v>
      </c>
      <c r="D59" s="44">
        <v>-125</v>
      </c>
      <c r="E59" s="44">
        <f>+CategoryTable2013_­14[[#This Row],[Actual Total]]-CategoryTable2013_­14[[#This Row],[Budgeted Amt]]</f>
        <v>125</v>
      </c>
      <c r="G59" s="45"/>
      <c r="H59" s="46"/>
      <c r="I59" s="45"/>
      <c r="J59" s="45"/>
      <c r="K59" s="55"/>
      <c r="L59" s="55"/>
      <c r="M59" s="55"/>
      <c r="N59" s="47"/>
      <c r="O59" s="47"/>
    </row>
    <row r="60" spans="2:15" s="29" customFormat="1" ht="13.8" x14ac:dyDescent="0.3">
      <c r="B60" s="42" t="s">
        <v>73</v>
      </c>
      <c r="C60" s="44">
        <f>SUMIF(Reg2013_14[Category],"=" &amp;CategoryTable2013_­14[[#This Row],[Category]],Reg2013_14[Withdrawal])</f>
        <v>0</v>
      </c>
      <c r="D60" s="44">
        <v>-200</v>
      </c>
      <c r="E60" s="44">
        <f>+CategoryTable2013_­14[[#This Row],[Actual Total]]-CategoryTable2013_­14[[#This Row],[Budgeted Amt]]</f>
        <v>200</v>
      </c>
      <c r="G60" s="45"/>
      <c r="H60" s="46"/>
      <c r="I60" s="45"/>
      <c r="J60" s="45"/>
      <c r="K60" s="55"/>
      <c r="L60" s="55"/>
      <c r="M60" s="55"/>
      <c r="N60" s="47"/>
      <c r="O60" s="47"/>
    </row>
    <row r="61" spans="2:15" s="29" customFormat="1" ht="13.8" x14ac:dyDescent="0.3">
      <c r="B61" s="42" t="s">
        <v>74</v>
      </c>
      <c r="C61" s="44">
        <f>SUMIF(Reg2013_14[Category],"=" &amp;CategoryTable2013_­14[[#This Row],[Category]],Reg2013_14[Withdrawal])</f>
        <v>0</v>
      </c>
      <c r="D61" s="44">
        <v>-100</v>
      </c>
      <c r="E61" s="44">
        <f>+CategoryTable2013_­14[[#This Row],[Actual Total]]-CategoryTable2013_­14[[#This Row],[Budgeted Amt]]</f>
        <v>100</v>
      </c>
      <c r="G61" s="45"/>
      <c r="H61" s="46"/>
      <c r="I61" s="45"/>
      <c r="J61" s="45"/>
      <c r="K61" s="55"/>
      <c r="L61" s="55"/>
      <c r="M61" s="55"/>
      <c r="N61" s="47"/>
      <c r="O61" s="47"/>
    </row>
    <row r="62" spans="2:15" s="29" customFormat="1" ht="13.8" x14ac:dyDescent="0.3">
      <c r="B62" s="42"/>
      <c r="C62" s="44">
        <f>SUMIF(Reg2013_14[Category],"=" &amp;CategoryTable2013_­14[[#This Row],[Category]],Reg2013_14[Withdrawal])</f>
        <v>0</v>
      </c>
      <c r="D62" s="44">
        <f>SUBTOTAL(109,D15:D61)</f>
        <v>2000</v>
      </c>
      <c r="E62" s="44">
        <f>+CategoryTable2013_­14[[#This Row],[Actual Total]]-CategoryTable2013_­14[[#This Row],[Budgeted Amt]]</f>
        <v>-2000</v>
      </c>
      <c r="G62" s="45"/>
      <c r="H62" s="46"/>
      <c r="I62" s="45"/>
      <c r="J62" s="45"/>
      <c r="K62" s="55"/>
      <c r="L62" s="55"/>
      <c r="M62" s="55"/>
      <c r="N62" s="47"/>
      <c r="O62" s="47"/>
    </row>
    <row r="63" spans="2:15" s="29" customFormat="1" ht="13.8" x14ac:dyDescent="0.3">
      <c r="G63" s="45"/>
      <c r="H63" s="46"/>
      <c r="I63" s="45"/>
      <c r="J63" s="45"/>
      <c r="K63" s="55"/>
      <c r="L63" s="55"/>
      <c r="M63" s="55"/>
      <c r="N63" s="47"/>
      <c r="O63" s="47"/>
    </row>
    <row r="64" spans="2:15" s="29" customFormat="1" ht="13.8" x14ac:dyDescent="0.3">
      <c r="G64" s="45"/>
      <c r="H64" s="46"/>
      <c r="I64" s="45"/>
      <c r="J64" s="45"/>
      <c r="K64" s="55"/>
      <c r="L64" s="55"/>
      <c r="M64" s="55"/>
      <c r="N64" s="47"/>
      <c r="O64" s="47"/>
    </row>
    <row r="65" spans="7:15" s="29" customFormat="1" ht="13.8" x14ac:dyDescent="0.3">
      <c r="G65" s="45"/>
      <c r="H65" s="46"/>
      <c r="I65" s="45"/>
      <c r="J65" s="45"/>
      <c r="K65" s="55"/>
      <c r="L65" s="55"/>
      <c r="M65" s="55"/>
      <c r="N65" s="47"/>
      <c r="O65" s="47"/>
    </row>
    <row r="66" spans="7:15" s="29" customFormat="1" ht="13.8" x14ac:dyDescent="0.3">
      <c r="G66" s="45"/>
      <c r="H66" s="46"/>
      <c r="I66" s="45"/>
      <c r="J66" s="45"/>
      <c r="K66" s="55"/>
      <c r="L66" s="55"/>
      <c r="M66" s="55"/>
      <c r="N66" s="40"/>
      <c r="O66" s="47"/>
    </row>
    <row r="67" spans="7:15" s="29" customFormat="1" ht="13.8" x14ac:dyDescent="0.3">
      <c r="G67" s="45"/>
      <c r="H67" s="46"/>
      <c r="I67" s="45"/>
      <c r="J67" s="45"/>
      <c r="K67" s="55"/>
      <c r="L67" s="55"/>
      <c r="M67" s="55"/>
      <c r="N67" s="47"/>
      <c r="O67" s="47"/>
    </row>
    <row r="68" spans="7:15" s="29" customFormat="1" ht="13.8" x14ac:dyDescent="0.3">
      <c r="G68" s="45"/>
      <c r="H68" s="46"/>
      <c r="I68" s="45"/>
      <c r="J68" s="45"/>
      <c r="K68" s="55"/>
      <c r="L68" s="55"/>
      <c r="M68" s="55"/>
      <c r="N68" s="47"/>
      <c r="O68" s="47"/>
    </row>
    <row r="69" spans="7:15" s="29" customFormat="1" ht="13.8" x14ac:dyDescent="0.3">
      <c r="G69" s="45"/>
      <c r="H69" s="46"/>
      <c r="I69" s="45"/>
      <c r="J69" s="45"/>
      <c r="K69" s="55"/>
      <c r="L69" s="55"/>
      <c r="M69" s="55"/>
      <c r="N69" s="47"/>
      <c r="O69" s="47"/>
    </row>
    <row r="70" spans="7:15" s="29" customFormat="1" ht="13.8" x14ac:dyDescent="0.3">
      <c r="G70" s="45"/>
      <c r="H70" s="46"/>
      <c r="I70" s="45"/>
      <c r="J70" s="45"/>
      <c r="K70" s="55"/>
      <c r="L70" s="55"/>
      <c r="M70" s="55"/>
      <c r="N70" s="47"/>
      <c r="O70" s="47"/>
    </row>
    <row r="71" spans="7:15" s="29" customFormat="1" ht="13.8" x14ac:dyDescent="0.3">
      <c r="G71" s="45"/>
      <c r="H71" s="46"/>
      <c r="I71" s="45"/>
      <c r="J71" s="45"/>
      <c r="K71" s="55"/>
      <c r="L71" s="55"/>
      <c r="M71" s="55"/>
      <c r="N71" s="47"/>
      <c r="O71" s="47"/>
    </row>
    <row r="72" spans="7:15" s="29" customFormat="1" ht="13.8" x14ac:dyDescent="0.3">
      <c r="G72" s="45"/>
      <c r="H72" s="46"/>
      <c r="I72" s="45"/>
      <c r="J72" s="45"/>
      <c r="K72" s="55"/>
      <c r="L72" s="55"/>
      <c r="M72" s="55"/>
      <c r="N72" s="47"/>
      <c r="O72" s="47"/>
    </row>
    <row r="73" spans="7:15" s="29" customFormat="1" ht="13.8" x14ac:dyDescent="0.3">
      <c r="G73" s="45"/>
      <c r="H73" s="46"/>
      <c r="I73" s="45"/>
      <c r="J73" s="45"/>
      <c r="K73" s="55"/>
      <c r="L73" s="55"/>
      <c r="M73" s="55"/>
      <c r="N73" s="40"/>
      <c r="O73" s="47"/>
    </row>
    <row r="74" spans="7:15" s="29" customFormat="1" ht="13.8" x14ac:dyDescent="0.3">
      <c r="G74" s="45"/>
      <c r="H74" s="46"/>
      <c r="I74" s="45"/>
      <c r="J74" s="45"/>
      <c r="K74" s="55"/>
      <c r="L74" s="55"/>
      <c r="M74" s="55"/>
      <c r="N74" s="47"/>
      <c r="O74" s="47"/>
    </row>
    <row r="75" spans="7:15" s="29" customFormat="1" ht="13.8" x14ac:dyDescent="0.3">
      <c r="G75" s="45"/>
      <c r="H75" s="46"/>
      <c r="I75" s="45"/>
      <c r="J75" s="45"/>
      <c r="K75" s="55"/>
      <c r="L75" s="55"/>
      <c r="M75" s="55"/>
      <c r="N75" s="47"/>
      <c r="O75" s="47"/>
    </row>
    <row r="76" spans="7:15" s="29" customFormat="1" ht="13.8" x14ac:dyDescent="0.3">
      <c r="G76" s="45"/>
      <c r="H76" s="46"/>
      <c r="I76" s="45"/>
      <c r="J76" s="45"/>
      <c r="K76" s="55"/>
      <c r="L76" s="55"/>
      <c r="M76" s="55"/>
      <c r="N76" s="47"/>
      <c r="O76" s="47"/>
    </row>
    <row r="77" spans="7:15" s="29" customFormat="1" ht="13.8" x14ac:dyDescent="0.3">
      <c r="G77" s="45"/>
      <c r="H77" s="46"/>
      <c r="I77" s="45"/>
      <c r="J77" s="45"/>
      <c r="K77" s="55"/>
      <c r="L77" s="55"/>
      <c r="M77" s="55"/>
      <c r="N77" s="47"/>
      <c r="O77" s="47"/>
    </row>
    <row r="78" spans="7:15" s="29" customFormat="1" ht="13.8" x14ac:dyDescent="0.3">
      <c r="G78" s="45"/>
      <c r="H78" s="46"/>
      <c r="I78" s="45"/>
      <c r="J78" s="45"/>
      <c r="K78" s="55"/>
      <c r="L78" s="55"/>
      <c r="M78" s="55"/>
      <c r="N78" s="47"/>
      <c r="O78" s="47"/>
    </row>
    <row r="79" spans="7:15" s="29" customFormat="1" ht="13.8" x14ac:dyDescent="0.3">
      <c r="G79" s="45"/>
      <c r="H79" s="46"/>
      <c r="I79" s="45"/>
      <c r="J79" s="45"/>
      <c r="K79" s="55"/>
      <c r="L79" s="55"/>
      <c r="M79" s="55"/>
      <c r="N79" s="47"/>
      <c r="O79" s="47"/>
    </row>
    <row r="80" spans="7:15" s="29" customFormat="1" ht="13.8" x14ac:dyDescent="0.3">
      <c r="G80" s="45"/>
      <c r="H80" s="46"/>
      <c r="I80" s="45"/>
      <c r="J80" s="45"/>
      <c r="K80" s="55"/>
      <c r="L80" s="55"/>
      <c r="M80" s="55"/>
      <c r="N80" s="47"/>
      <c r="O80" s="47"/>
    </row>
    <row r="81" spans="7:15" s="29" customFormat="1" ht="13.8" x14ac:dyDescent="0.3">
      <c r="G81" s="45"/>
      <c r="H81" s="46"/>
      <c r="I81" s="45"/>
      <c r="J81" s="45"/>
      <c r="K81" s="55"/>
      <c r="L81" s="55"/>
      <c r="M81" s="55"/>
      <c r="N81" s="47"/>
      <c r="O81" s="47"/>
    </row>
    <row r="82" spans="7:15" s="29" customFormat="1" ht="13.8" x14ac:dyDescent="0.3">
      <c r="G82" s="45"/>
      <c r="H82" s="46"/>
      <c r="I82" s="45"/>
      <c r="J82" s="45"/>
      <c r="K82" s="55"/>
      <c r="L82" s="55"/>
      <c r="M82" s="55"/>
      <c r="N82" s="47"/>
      <c r="O82" s="47"/>
    </row>
    <row r="83" spans="7:15" s="29" customFormat="1" ht="13.8" x14ac:dyDescent="0.3">
      <c r="G83" s="45"/>
      <c r="H83" s="46"/>
      <c r="I83" s="45"/>
      <c r="J83" s="45"/>
      <c r="K83" s="55"/>
      <c r="L83" s="55"/>
      <c r="M83" s="55"/>
      <c r="N83" s="47"/>
      <c r="O83" s="47"/>
    </row>
    <row r="84" spans="7:15" s="29" customFormat="1" ht="13.8" x14ac:dyDescent="0.3">
      <c r="G84" s="45"/>
      <c r="H84" s="46"/>
      <c r="I84" s="45"/>
      <c r="J84" s="45"/>
      <c r="K84" s="55"/>
      <c r="L84" s="55"/>
      <c r="M84" s="55"/>
      <c r="N84" s="47"/>
      <c r="O84" s="47"/>
    </row>
    <row r="85" spans="7:15" s="29" customFormat="1" ht="13.8" x14ac:dyDescent="0.3">
      <c r="G85" s="45"/>
      <c r="H85" s="46"/>
      <c r="I85" s="45"/>
      <c r="J85" s="45"/>
      <c r="K85" s="55"/>
      <c r="L85" s="55"/>
      <c r="M85" s="55"/>
      <c r="N85" s="47"/>
      <c r="O85" s="47"/>
    </row>
    <row r="86" spans="7:15" s="29" customFormat="1" ht="13.8" x14ac:dyDescent="0.3">
      <c r="G86" s="45"/>
      <c r="H86" s="46"/>
      <c r="I86" s="45"/>
      <c r="J86" s="45"/>
      <c r="K86" s="55"/>
      <c r="L86" s="55"/>
      <c r="M86" s="55"/>
      <c r="N86" s="47"/>
      <c r="O86" s="47"/>
    </row>
    <row r="87" spans="7:15" s="29" customFormat="1" ht="13.8" x14ac:dyDescent="0.3">
      <c r="G87" s="45"/>
      <c r="H87" s="46"/>
      <c r="I87" s="45"/>
      <c r="J87" s="45"/>
      <c r="K87" s="55"/>
      <c r="L87" s="55"/>
      <c r="M87" s="55"/>
      <c r="N87" s="47"/>
      <c r="O87" s="47"/>
    </row>
    <row r="88" spans="7:15" s="29" customFormat="1" ht="13.8" x14ac:dyDescent="0.3">
      <c r="G88" s="45"/>
      <c r="H88" s="46"/>
      <c r="I88" s="45"/>
      <c r="J88" s="45"/>
      <c r="K88" s="55"/>
      <c r="L88" s="55"/>
      <c r="M88" s="55"/>
      <c r="N88" s="47"/>
      <c r="O88" s="47"/>
    </row>
    <row r="89" spans="7:15" s="29" customFormat="1" ht="13.8" x14ac:dyDescent="0.3">
      <c r="G89" s="45"/>
      <c r="H89" s="46"/>
      <c r="I89" s="45"/>
      <c r="J89" s="45"/>
      <c r="K89" s="55"/>
      <c r="L89" s="55"/>
      <c r="M89" s="55"/>
      <c r="N89" s="47"/>
      <c r="O89" s="47"/>
    </row>
    <row r="90" spans="7:15" s="29" customFormat="1" ht="13.8" x14ac:dyDescent="0.3">
      <c r="G90" s="45"/>
      <c r="H90" s="46"/>
      <c r="I90" s="45"/>
      <c r="J90" s="45"/>
      <c r="K90" s="55"/>
      <c r="L90" s="55"/>
      <c r="M90" s="55"/>
      <c r="N90" s="47"/>
      <c r="O90" s="47"/>
    </row>
    <row r="91" spans="7:15" s="29" customFormat="1" ht="13.8" x14ac:dyDescent="0.3">
      <c r="G91" s="45"/>
      <c r="H91" s="46"/>
      <c r="I91" s="45"/>
      <c r="J91" s="45"/>
      <c r="K91" s="55"/>
      <c r="L91" s="55"/>
      <c r="M91" s="55"/>
      <c r="N91" s="47"/>
      <c r="O91" s="47"/>
    </row>
    <row r="92" spans="7:15" s="29" customFormat="1" ht="13.8" x14ac:dyDescent="0.3">
      <c r="G92" s="45"/>
      <c r="H92" s="46"/>
      <c r="I92" s="45"/>
      <c r="J92" s="45"/>
      <c r="K92" s="55"/>
      <c r="L92" s="55"/>
      <c r="M92" s="55"/>
      <c r="N92" s="47"/>
      <c r="O92" s="47"/>
    </row>
    <row r="93" spans="7:15" s="29" customFormat="1" ht="13.8" x14ac:dyDescent="0.3">
      <c r="G93" s="45"/>
      <c r="H93" s="46"/>
      <c r="I93" s="45"/>
      <c r="J93" s="45"/>
      <c r="K93" s="55"/>
      <c r="L93" s="55"/>
      <c r="M93" s="55"/>
      <c r="N93" s="47"/>
      <c r="O93" s="47"/>
    </row>
    <row r="94" spans="7:15" s="29" customFormat="1" ht="13.8" x14ac:dyDescent="0.3">
      <c r="G94" s="45"/>
      <c r="H94" s="46"/>
      <c r="I94" s="45"/>
      <c r="J94" s="45"/>
      <c r="K94" s="55"/>
      <c r="L94" s="55"/>
      <c r="M94" s="55"/>
      <c r="N94" s="47"/>
      <c r="O94" s="47"/>
    </row>
    <row r="95" spans="7:15" s="29" customFormat="1" ht="13.8" x14ac:dyDescent="0.3">
      <c r="G95" s="45"/>
      <c r="H95" s="46"/>
      <c r="I95" s="45"/>
      <c r="J95" s="45"/>
      <c r="K95" s="55"/>
      <c r="L95" s="55"/>
      <c r="M95" s="55"/>
      <c r="N95" s="47"/>
      <c r="O95" s="47"/>
    </row>
    <row r="96" spans="7:15" s="29" customFormat="1" ht="13.8" x14ac:dyDescent="0.3">
      <c r="G96" s="45"/>
      <c r="H96" s="46"/>
      <c r="I96" s="45"/>
      <c r="J96" s="45"/>
      <c r="K96" s="55"/>
      <c r="L96" s="55"/>
      <c r="M96" s="55"/>
      <c r="N96" s="47"/>
      <c r="O96" s="47"/>
    </row>
    <row r="97" spans="7:15" s="29" customFormat="1" ht="13.8" x14ac:dyDescent="0.3">
      <c r="G97" s="45"/>
      <c r="H97" s="46"/>
      <c r="I97" s="45"/>
      <c r="J97" s="45"/>
      <c r="K97" s="55"/>
      <c r="L97" s="55"/>
      <c r="M97" s="55"/>
      <c r="N97" s="47"/>
      <c r="O97" s="47"/>
    </row>
    <row r="98" spans="7:15" s="29" customFormat="1" ht="13.8" x14ac:dyDescent="0.3">
      <c r="G98" s="45"/>
      <c r="H98" s="46"/>
      <c r="I98" s="45"/>
      <c r="J98" s="45"/>
      <c r="K98" s="55"/>
      <c r="L98" s="55"/>
      <c r="M98" s="55"/>
      <c r="N98" s="47"/>
      <c r="O98" s="47"/>
    </row>
    <row r="99" spans="7:15" s="29" customFormat="1" ht="13.8" x14ac:dyDescent="0.3">
      <c r="G99" s="45"/>
      <c r="H99" s="46"/>
      <c r="I99" s="45"/>
      <c r="J99" s="45"/>
      <c r="K99" s="55"/>
      <c r="L99" s="55"/>
      <c r="M99" s="55"/>
      <c r="N99" s="47"/>
      <c r="O99" s="47"/>
    </row>
    <row r="100" spans="7:15" s="29" customFormat="1" ht="13.8" x14ac:dyDescent="0.3">
      <c r="G100" s="45"/>
      <c r="H100" s="46"/>
      <c r="I100" s="45"/>
      <c r="J100" s="45"/>
      <c r="K100" s="55"/>
      <c r="L100" s="55"/>
      <c r="M100" s="55"/>
      <c r="N100" s="47"/>
      <c r="O100" s="47"/>
    </row>
    <row r="101" spans="7:15" s="29" customFormat="1" ht="13.8" x14ac:dyDescent="0.3">
      <c r="G101" s="45"/>
      <c r="H101" s="46"/>
      <c r="I101" s="45"/>
      <c r="J101" s="45"/>
      <c r="K101" s="55"/>
      <c r="L101" s="55"/>
      <c r="M101" s="55"/>
      <c r="N101" s="47"/>
      <c r="O101" s="47"/>
    </row>
    <row r="102" spans="7:15" s="29" customFormat="1" ht="13.8" x14ac:dyDescent="0.3">
      <c r="G102" s="45"/>
      <c r="H102" s="46"/>
      <c r="I102" s="45"/>
      <c r="J102" s="45"/>
      <c r="K102" s="55"/>
      <c r="L102" s="55"/>
      <c r="M102" s="55"/>
      <c r="N102" s="47"/>
      <c r="O102" s="47"/>
    </row>
    <row r="103" spans="7:15" s="29" customFormat="1" ht="13.8" x14ac:dyDescent="0.3">
      <c r="G103" s="45"/>
      <c r="H103" s="46"/>
      <c r="I103" s="45"/>
      <c r="J103" s="45"/>
      <c r="K103" s="55"/>
      <c r="L103" s="55"/>
      <c r="M103" s="55"/>
      <c r="N103" s="47"/>
      <c r="O103" s="47"/>
    </row>
    <row r="104" spans="7:15" s="29" customFormat="1" ht="13.8" x14ac:dyDescent="0.3">
      <c r="G104" s="45"/>
      <c r="H104" s="46"/>
      <c r="I104" s="45"/>
      <c r="J104" s="45"/>
      <c r="K104" s="55"/>
      <c r="L104" s="55"/>
      <c r="M104" s="55"/>
      <c r="N104" s="47"/>
      <c r="O104" s="47"/>
    </row>
    <row r="105" spans="7:15" s="29" customFormat="1" ht="13.8" x14ac:dyDescent="0.3">
      <c r="G105" s="45"/>
      <c r="H105" s="46"/>
      <c r="I105" s="45"/>
      <c r="J105" s="45"/>
      <c r="K105" s="55"/>
      <c r="L105" s="55"/>
      <c r="M105" s="55"/>
      <c r="N105" s="47"/>
      <c r="O105" s="47"/>
    </row>
    <row r="106" spans="7:15" s="29" customFormat="1" ht="13.8" x14ac:dyDescent="0.3">
      <c r="G106" s="45"/>
      <c r="H106" s="46"/>
      <c r="I106" s="45"/>
      <c r="J106" s="45"/>
      <c r="K106" s="55"/>
      <c r="L106" s="55"/>
      <c r="M106" s="55"/>
      <c r="N106" s="47"/>
      <c r="O106" s="47"/>
    </row>
    <row r="107" spans="7:15" s="29" customFormat="1" ht="13.8" x14ac:dyDescent="0.3">
      <c r="G107" s="45"/>
      <c r="H107" s="46"/>
      <c r="I107" s="45"/>
      <c r="J107" s="45"/>
      <c r="K107" s="55"/>
      <c r="L107" s="55"/>
      <c r="M107" s="55"/>
      <c r="N107" s="47"/>
      <c r="O107" s="47"/>
    </row>
    <row r="108" spans="7:15" s="29" customFormat="1" ht="13.8" x14ac:dyDescent="0.3">
      <c r="G108" s="31"/>
      <c r="H108" s="41"/>
      <c r="I108" s="31"/>
      <c r="J108" s="31"/>
      <c r="K108" s="54"/>
      <c r="L108" s="54"/>
      <c r="M108" s="54"/>
      <c r="N108" s="47"/>
      <c r="O108" s="47"/>
    </row>
    <row r="109" spans="7:15" s="29" customFormat="1" ht="13.8" x14ac:dyDescent="0.3">
      <c r="G109" s="31"/>
      <c r="H109" s="41"/>
      <c r="I109" s="31"/>
      <c r="J109" s="31"/>
      <c r="K109" s="54"/>
      <c r="L109" s="54"/>
      <c r="M109" s="54"/>
      <c r="N109" s="47"/>
      <c r="O109" s="47"/>
    </row>
    <row r="110" spans="7:15" s="29" customFormat="1" ht="13.8" x14ac:dyDescent="0.3">
      <c r="G110" s="45"/>
      <c r="H110" s="46"/>
      <c r="I110" s="45"/>
      <c r="J110" s="45"/>
      <c r="K110" s="55"/>
      <c r="L110" s="55"/>
      <c r="M110" s="55"/>
      <c r="N110" s="47"/>
      <c r="O110" s="47"/>
    </row>
    <row r="111" spans="7:15" s="29" customFormat="1" ht="13.8" x14ac:dyDescent="0.3">
      <c r="G111" s="45"/>
      <c r="H111" s="46"/>
      <c r="I111" s="45"/>
      <c r="J111" s="45"/>
      <c r="K111" s="55"/>
      <c r="L111" s="55"/>
      <c r="M111" s="55"/>
      <c r="N111" s="47"/>
      <c r="O111" s="47"/>
    </row>
    <row r="112" spans="7:15" s="29" customFormat="1" ht="13.8" x14ac:dyDescent="0.3">
      <c r="G112" s="45"/>
      <c r="H112" s="46"/>
      <c r="I112" s="45"/>
      <c r="J112" s="45"/>
      <c r="K112" s="55"/>
      <c r="L112" s="55"/>
      <c r="M112" s="55"/>
      <c r="N112" s="40"/>
      <c r="O112" s="40"/>
    </row>
    <row r="113" spans="7:15" s="29" customFormat="1" ht="13.8" x14ac:dyDescent="0.3">
      <c r="G113" s="45"/>
      <c r="H113" s="46"/>
      <c r="I113" s="45"/>
      <c r="J113" s="45"/>
      <c r="K113" s="55"/>
      <c r="L113" s="55"/>
      <c r="M113" s="55"/>
      <c r="N113" s="40"/>
      <c r="O113" s="40"/>
    </row>
    <row r="114" spans="7:15" s="29" customFormat="1" ht="13.8" x14ac:dyDescent="0.3">
      <c r="G114" s="31"/>
      <c r="H114" s="41"/>
      <c r="I114" s="31"/>
      <c r="J114" s="31"/>
      <c r="K114" s="54"/>
      <c r="L114" s="54"/>
      <c r="M114" s="54"/>
      <c r="N114" s="47"/>
      <c r="O114" s="47"/>
    </row>
    <row r="115" spans="7:15" s="29" customFormat="1" ht="13.8" x14ac:dyDescent="0.3">
      <c r="G115" s="45"/>
      <c r="H115" s="46"/>
      <c r="I115" s="31"/>
      <c r="J115" s="45"/>
      <c r="K115" s="55"/>
      <c r="L115" s="55"/>
      <c r="M115" s="55"/>
      <c r="N115" s="47"/>
      <c r="O115" s="47"/>
    </row>
    <row r="116" spans="7:15" s="29" customFormat="1" ht="13.8" x14ac:dyDescent="0.3">
      <c r="G116" s="31"/>
      <c r="H116" s="41"/>
      <c r="I116" s="31"/>
      <c r="J116" s="31"/>
      <c r="K116" s="54"/>
      <c r="L116" s="54"/>
      <c r="M116" s="54"/>
      <c r="N116" s="47"/>
      <c r="O116" s="47"/>
    </row>
    <row r="117" spans="7:15" s="29" customFormat="1" ht="13.8" x14ac:dyDescent="0.3">
      <c r="G117" s="31"/>
      <c r="H117" s="41"/>
      <c r="I117" s="31"/>
      <c r="J117" s="31"/>
      <c r="K117" s="54"/>
      <c r="L117" s="54"/>
      <c r="M117" s="54"/>
      <c r="N117" s="47"/>
      <c r="O117" s="47"/>
    </row>
    <row r="118" spans="7:15" s="29" customFormat="1" ht="13.8" x14ac:dyDescent="0.3">
      <c r="G118" s="31"/>
      <c r="H118" s="41"/>
      <c r="I118" s="31"/>
      <c r="J118" s="31"/>
      <c r="K118" s="54"/>
      <c r="L118" s="54"/>
      <c r="M118" s="54"/>
      <c r="N118" s="40"/>
      <c r="O118" s="40"/>
    </row>
    <row r="119" spans="7:15" s="29" customFormat="1" ht="13.8" x14ac:dyDescent="0.3">
      <c r="G119" s="31"/>
      <c r="H119" s="41"/>
      <c r="I119" s="31"/>
      <c r="J119" s="31"/>
      <c r="K119" s="54"/>
      <c r="L119" s="54"/>
      <c r="M119" s="54"/>
      <c r="N119" s="47"/>
      <c r="O119" s="47"/>
    </row>
    <row r="120" spans="7:15" s="29" customFormat="1" ht="13.8" x14ac:dyDescent="0.3">
      <c r="G120" s="31"/>
      <c r="H120" s="41"/>
      <c r="I120" s="31"/>
      <c r="J120" s="31"/>
      <c r="K120" s="54"/>
      <c r="L120" s="54"/>
      <c r="M120" s="54"/>
      <c r="N120" s="40"/>
      <c r="O120" s="40"/>
    </row>
    <row r="121" spans="7:15" s="29" customFormat="1" ht="13.8" x14ac:dyDescent="0.3">
      <c r="G121" s="31"/>
      <c r="H121" s="41"/>
      <c r="I121" s="31"/>
      <c r="J121" s="31"/>
      <c r="K121" s="54"/>
      <c r="L121" s="54"/>
      <c r="M121" s="54"/>
      <c r="N121" s="40"/>
      <c r="O121" s="40"/>
    </row>
    <row r="122" spans="7:15" s="29" customFormat="1" ht="13.8" x14ac:dyDescent="0.3">
      <c r="G122" s="45"/>
      <c r="H122" s="46"/>
      <c r="I122" s="45"/>
      <c r="J122" s="45"/>
      <c r="K122" s="55"/>
      <c r="L122" s="55"/>
      <c r="M122" s="55"/>
      <c r="N122" s="40"/>
      <c r="O122" s="40"/>
    </row>
    <row r="123" spans="7:15" s="29" customFormat="1" ht="13.8" x14ac:dyDescent="0.3">
      <c r="G123" s="45"/>
      <c r="H123" s="46"/>
      <c r="I123" s="45"/>
      <c r="J123" s="45"/>
      <c r="K123" s="55"/>
      <c r="L123" s="55"/>
      <c r="M123" s="55"/>
      <c r="N123" s="40"/>
      <c r="O123" s="40"/>
    </row>
    <row r="124" spans="7:15" s="29" customFormat="1" ht="13.8" x14ac:dyDescent="0.3">
      <c r="G124" s="45"/>
      <c r="H124" s="46"/>
      <c r="I124" s="45"/>
      <c r="J124" s="45"/>
      <c r="K124" s="55"/>
      <c r="L124" s="55"/>
      <c r="M124" s="55"/>
      <c r="N124" s="40"/>
      <c r="O124" s="40"/>
    </row>
    <row r="125" spans="7:15" s="29" customFormat="1" ht="13.8" x14ac:dyDescent="0.3">
      <c r="G125" s="45"/>
      <c r="H125" s="46"/>
      <c r="I125" s="45"/>
      <c r="J125" s="45"/>
      <c r="K125" s="55"/>
      <c r="L125" s="55"/>
      <c r="M125" s="55"/>
      <c r="N125" s="40"/>
      <c r="O125" s="40"/>
    </row>
    <row r="126" spans="7:15" s="29" customFormat="1" ht="13.8" x14ac:dyDescent="0.3">
      <c r="G126" s="45"/>
      <c r="H126" s="46"/>
      <c r="I126" s="45"/>
      <c r="J126" s="45"/>
      <c r="K126" s="55"/>
      <c r="L126" s="55"/>
      <c r="M126" s="55"/>
      <c r="N126" s="47"/>
      <c r="O126" s="47"/>
    </row>
    <row r="127" spans="7:15" s="29" customFormat="1" ht="13.8" x14ac:dyDescent="0.3">
      <c r="G127" s="45"/>
      <c r="H127" s="46"/>
      <c r="I127" s="45"/>
      <c r="J127" s="45"/>
      <c r="K127" s="55"/>
      <c r="L127" s="55"/>
      <c r="M127" s="55"/>
      <c r="N127" s="47"/>
      <c r="O127" s="47"/>
    </row>
    <row r="128" spans="7:15" s="29" customFormat="1" ht="13.8" x14ac:dyDescent="0.3">
      <c r="G128" s="45"/>
      <c r="H128" s="46"/>
      <c r="I128" s="45"/>
      <c r="J128" s="45"/>
      <c r="K128" s="55"/>
      <c r="L128" s="55"/>
      <c r="M128" s="55"/>
      <c r="N128" s="47"/>
      <c r="O128" s="47"/>
    </row>
    <row r="129" spans="7:15" s="29" customFormat="1" ht="13.8" x14ac:dyDescent="0.3">
      <c r="G129" s="45"/>
      <c r="H129" s="46"/>
      <c r="I129" s="45"/>
      <c r="J129" s="45"/>
      <c r="K129" s="55"/>
      <c r="L129" s="55"/>
      <c r="M129" s="55"/>
      <c r="N129" s="47"/>
      <c r="O129" s="47"/>
    </row>
    <row r="130" spans="7:15" s="29" customFormat="1" ht="13.8" x14ac:dyDescent="0.3">
      <c r="G130" s="45"/>
      <c r="H130" s="46"/>
      <c r="I130" s="45"/>
      <c r="J130" s="45"/>
      <c r="K130" s="55"/>
      <c r="L130" s="55"/>
      <c r="M130" s="55"/>
      <c r="N130" s="47"/>
      <c r="O130" s="47"/>
    </row>
    <row r="131" spans="7:15" s="29" customFormat="1" ht="13.8" x14ac:dyDescent="0.3">
      <c r="G131" s="45"/>
      <c r="H131" s="46"/>
      <c r="I131" s="45"/>
      <c r="J131" s="45"/>
      <c r="K131" s="55"/>
      <c r="L131" s="55"/>
      <c r="M131" s="55"/>
      <c r="N131" s="47"/>
      <c r="O131" s="47"/>
    </row>
    <row r="132" spans="7:15" s="29" customFormat="1" ht="13.8" x14ac:dyDescent="0.3">
      <c r="G132" s="45"/>
      <c r="H132" s="46"/>
      <c r="I132" s="45"/>
      <c r="J132" s="45"/>
      <c r="K132" s="55"/>
      <c r="L132" s="55"/>
      <c r="M132" s="55"/>
      <c r="N132" s="47"/>
      <c r="O132" s="47"/>
    </row>
    <row r="133" spans="7:15" s="29" customFormat="1" ht="13.8" x14ac:dyDescent="0.3">
      <c r="G133" s="45"/>
      <c r="H133" s="46"/>
      <c r="I133" s="45"/>
      <c r="J133" s="45"/>
      <c r="K133" s="55"/>
      <c r="L133" s="55"/>
      <c r="M133" s="55"/>
      <c r="N133" s="47"/>
      <c r="O133" s="47"/>
    </row>
    <row r="134" spans="7:15" s="29" customFormat="1" ht="13.8" x14ac:dyDescent="0.3">
      <c r="G134" s="45"/>
      <c r="H134" s="46"/>
      <c r="I134" s="45"/>
      <c r="J134" s="45"/>
      <c r="K134" s="55"/>
      <c r="L134" s="55"/>
      <c r="M134" s="55"/>
      <c r="N134" s="47"/>
      <c r="O134" s="47"/>
    </row>
    <row r="135" spans="7:15" s="29" customFormat="1" ht="13.8" x14ac:dyDescent="0.3">
      <c r="G135" s="45"/>
      <c r="H135" s="46"/>
      <c r="I135" s="45"/>
      <c r="J135" s="45"/>
      <c r="K135" s="55"/>
      <c r="L135" s="55"/>
      <c r="M135" s="55"/>
      <c r="N135" s="47"/>
      <c r="O135" s="47"/>
    </row>
    <row r="136" spans="7:15" s="29" customFormat="1" ht="13.8" x14ac:dyDescent="0.3">
      <c r="G136" s="45"/>
      <c r="H136" s="46"/>
      <c r="I136" s="31"/>
      <c r="J136" s="45"/>
      <c r="K136" s="55"/>
      <c r="L136" s="55"/>
      <c r="M136" s="55"/>
      <c r="N136" s="47"/>
      <c r="O136" s="47"/>
    </row>
    <row r="137" spans="7:15" s="29" customFormat="1" ht="13.8" x14ac:dyDescent="0.3">
      <c r="G137" s="45"/>
      <c r="H137" s="46"/>
      <c r="I137" s="45"/>
      <c r="J137" s="45"/>
      <c r="K137" s="55"/>
      <c r="L137" s="55"/>
      <c r="M137" s="55"/>
      <c r="N137" s="47"/>
      <c r="O137" s="47"/>
    </row>
    <row r="138" spans="7:15" s="29" customFormat="1" ht="13.8" x14ac:dyDescent="0.3">
      <c r="G138" s="45"/>
      <c r="H138" s="46"/>
      <c r="I138" s="45"/>
      <c r="J138" s="45"/>
      <c r="K138" s="55"/>
      <c r="L138" s="55"/>
      <c r="M138" s="55"/>
      <c r="N138" s="47"/>
      <c r="O138" s="47"/>
    </row>
    <row r="139" spans="7:15" s="29" customFormat="1" ht="13.8" x14ac:dyDescent="0.3">
      <c r="G139" s="45"/>
      <c r="H139" s="46"/>
      <c r="I139" s="45"/>
      <c r="J139" s="45"/>
      <c r="K139" s="55"/>
      <c r="L139" s="55"/>
      <c r="M139" s="55"/>
      <c r="N139" s="47"/>
      <c r="O139" s="47"/>
    </row>
    <row r="140" spans="7:15" s="29" customFormat="1" ht="13.8" x14ac:dyDescent="0.3">
      <c r="G140" s="45"/>
      <c r="H140" s="46"/>
      <c r="I140" s="45"/>
      <c r="J140" s="45"/>
      <c r="K140" s="55"/>
      <c r="L140" s="55"/>
      <c r="M140" s="55"/>
      <c r="N140" s="47"/>
      <c r="O140" s="47"/>
    </row>
    <row r="141" spans="7:15" s="29" customFormat="1" ht="13.8" x14ac:dyDescent="0.3">
      <c r="G141" s="45"/>
      <c r="H141" s="46"/>
      <c r="I141" s="45"/>
      <c r="J141" s="45"/>
      <c r="K141" s="55"/>
      <c r="L141" s="55"/>
      <c r="M141" s="55"/>
      <c r="N141" s="47"/>
      <c r="O141" s="47"/>
    </row>
    <row r="142" spans="7:15" s="29" customFormat="1" ht="13.8" x14ac:dyDescent="0.3">
      <c r="G142" s="45"/>
      <c r="H142" s="46"/>
      <c r="I142" s="45"/>
      <c r="J142" s="45"/>
      <c r="K142" s="55"/>
      <c r="L142" s="55"/>
      <c r="M142" s="55"/>
      <c r="N142" s="47"/>
      <c r="O142" s="47"/>
    </row>
    <row r="143" spans="7:15" s="29" customFormat="1" ht="13.8" x14ac:dyDescent="0.3">
      <c r="G143" s="45"/>
      <c r="H143" s="46"/>
      <c r="I143" s="45"/>
      <c r="J143" s="45"/>
      <c r="K143" s="55"/>
      <c r="L143" s="55"/>
      <c r="M143" s="55"/>
      <c r="N143" s="47"/>
      <c r="O143" s="47"/>
    </row>
    <row r="144" spans="7:15" s="29" customFormat="1" ht="13.8" x14ac:dyDescent="0.3">
      <c r="G144" s="45"/>
      <c r="H144" s="46"/>
      <c r="I144" s="45"/>
      <c r="J144" s="45"/>
      <c r="K144" s="55"/>
      <c r="L144" s="55"/>
      <c r="M144" s="55"/>
      <c r="N144" s="47"/>
      <c r="O144" s="47"/>
    </row>
    <row r="145" spans="7:15" s="29" customFormat="1" ht="13.8" x14ac:dyDescent="0.3">
      <c r="G145" s="45"/>
      <c r="H145" s="46"/>
      <c r="I145" s="45"/>
      <c r="J145" s="45"/>
      <c r="K145" s="55"/>
      <c r="L145" s="55"/>
      <c r="M145" s="55"/>
      <c r="N145" s="47"/>
      <c r="O145" s="47"/>
    </row>
    <row r="146" spans="7:15" s="29" customFormat="1" ht="13.8" x14ac:dyDescent="0.3">
      <c r="G146" s="45"/>
      <c r="H146" s="46"/>
      <c r="I146" s="45"/>
      <c r="J146" s="45"/>
      <c r="K146" s="55"/>
      <c r="L146" s="55"/>
      <c r="M146" s="55"/>
      <c r="N146" s="47"/>
      <c r="O146" s="47"/>
    </row>
    <row r="147" spans="7:15" s="29" customFormat="1" ht="13.8" x14ac:dyDescent="0.3">
      <c r="G147" s="45"/>
      <c r="H147" s="46"/>
      <c r="I147" s="45"/>
      <c r="J147" s="45"/>
      <c r="K147" s="55"/>
      <c r="L147" s="55"/>
      <c r="M147" s="55"/>
      <c r="N147" s="47"/>
      <c r="O147" s="47"/>
    </row>
    <row r="148" spans="7:15" s="29" customFormat="1" ht="13.8" x14ac:dyDescent="0.3">
      <c r="G148" s="45"/>
      <c r="H148" s="46"/>
      <c r="I148" s="45"/>
      <c r="J148" s="45"/>
      <c r="K148" s="55"/>
      <c r="L148" s="55"/>
      <c r="M148" s="55"/>
      <c r="N148" s="47"/>
      <c r="O148" s="47"/>
    </row>
    <row r="149" spans="7:15" s="29" customFormat="1" ht="13.8" x14ac:dyDescent="0.3">
      <c r="G149" s="45"/>
      <c r="H149" s="46"/>
      <c r="I149" s="45"/>
      <c r="J149" s="45"/>
      <c r="K149" s="55"/>
      <c r="L149" s="55"/>
      <c r="M149" s="55"/>
      <c r="N149" s="47"/>
      <c r="O149" s="47"/>
    </row>
    <row r="150" spans="7:15" s="29" customFormat="1" ht="13.8" x14ac:dyDescent="0.3">
      <c r="G150" s="45"/>
      <c r="H150" s="46"/>
      <c r="I150" s="45"/>
      <c r="J150" s="45"/>
      <c r="K150" s="55"/>
      <c r="L150" s="55"/>
      <c r="M150" s="55"/>
      <c r="N150" s="47"/>
      <c r="O150" s="47"/>
    </row>
    <row r="151" spans="7:15" s="29" customFormat="1" ht="13.8" x14ac:dyDescent="0.3">
      <c r="G151" s="20"/>
      <c r="H151" s="22"/>
      <c r="I151" s="20"/>
      <c r="J151" s="20"/>
      <c r="K151" s="51"/>
      <c r="L151" s="51"/>
      <c r="M151" s="51"/>
      <c r="N151" s="47"/>
      <c r="O151" s="47"/>
    </row>
    <row r="152" spans="7:15" s="29" customFormat="1" ht="13.8" x14ac:dyDescent="0.3">
      <c r="G152" s="45"/>
      <c r="H152" s="46"/>
      <c r="I152" s="45"/>
      <c r="J152" s="45"/>
      <c r="K152" s="52"/>
      <c r="L152" s="52"/>
      <c r="M152" s="52"/>
      <c r="N152" s="47"/>
      <c r="O152" s="47"/>
    </row>
    <row r="153" spans="7:15" s="29" customFormat="1" ht="13.8" x14ac:dyDescent="0.3">
      <c r="G153" s="45"/>
      <c r="H153" s="46"/>
      <c r="I153" s="45"/>
      <c r="J153" s="45"/>
      <c r="K153" s="52"/>
      <c r="L153" s="52"/>
      <c r="M153" s="52"/>
      <c r="N153" s="47"/>
      <c r="O153" s="47"/>
    </row>
    <row r="154" spans="7:15" s="29" customFormat="1" ht="13.8" x14ac:dyDescent="0.3">
      <c r="G154" s="45"/>
      <c r="H154" s="46"/>
      <c r="I154" s="45"/>
      <c r="J154" s="45"/>
      <c r="K154" s="52"/>
      <c r="L154" s="52"/>
      <c r="M154" s="52"/>
      <c r="N154" s="47"/>
      <c r="O154" s="47"/>
    </row>
    <row r="155" spans="7:15" s="29" customFormat="1" ht="13.8" x14ac:dyDescent="0.3">
      <c r="G155" s="65"/>
      <c r="H155" s="66"/>
      <c r="I155" s="65"/>
      <c r="J155" s="65"/>
      <c r="K155" s="67">
        <f>SUBTOTAL(109,Reg2013_14[Withdrawal])</f>
        <v>1577.22</v>
      </c>
      <c r="L155" s="67">
        <f>SUBTOTAL(109,Reg2013_14[Deposit])</f>
        <v>11856.099999999997</v>
      </c>
      <c r="M155" s="67">
        <f>SUBTOTAL(109,Reg2013_14[Deposit])</f>
        <v>11856.099999999997</v>
      </c>
      <c r="N155" s="68"/>
      <c r="O155" s="68"/>
    </row>
    <row r="156" spans="7:15" s="29" customFormat="1" ht="13.8" x14ac:dyDescent="0.3">
      <c r="I156" s="29">
        <v>3</v>
      </c>
    </row>
    <row r="157" spans="7:15" s="29" customFormat="1" ht="13.8" x14ac:dyDescent="0.3"/>
    <row r="158" spans="7:15" s="29" customFormat="1" ht="13.8" x14ac:dyDescent="0.3"/>
    <row r="159" spans="7:15" s="29" customFormat="1" ht="13.8" x14ac:dyDescent="0.3"/>
    <row r="160" spans="7:15" s="29" customFormat="1" ht="13.8" x14ac:dyDescent="0.3"/>
    <row r="161" s="29" customFormat="1" ht="13.8" x14ac:dyDescent="0.3"/>
    <row r="162" s="29" customFormat="1" ht="13.8" x14ac:dyDescent="0.3"/>
    <row r="163" s="29" customFormat="1" ht="13.8" x14ac:dyDescent="0.3"/>
    <row r="164" s="29" customFormat="1" ht="13.8" x14ac:dyDescent="0.3"/>
    <row r="165" s="29" customFormat="1" ht="13.8" x14ac:dyDescent="0.3"/>
    <row r="166" s="29" customFormat="1" ht="13.8" x14ac:dyDescent="0.3"/>
    <row r="167" s="29" customFormat="1" ht="13.8" x14ac:dyDescent="0.3"/>
    <row r="168" s="29" customFormat="1" ht="13.8" x14ac:dyDescent="0.3"/>
    <row r="169" s="29" customFormat="1" ht="13.8" x14ac:dyDescent="0.3"/>
    <row r="170" s="29" customFormat="1" ht="13.8" x14ac:dyDescent="0.3"/>
    <row r="171" s="29" customFormat="1" ht="13.8" x14ac:dyDescent="0.3"/>
    <row r="172" s="29" customFormat="1" ht="13.8" x14ac:dyDescent="0.3"/>
    <row r="173" s="29" customFormat="1" ht="13.8" x14ac:dyDescent="0.3"/>
    <row r="174" s="29" customFormat="1" ht="13.8" x14ac:dyDescent="0.3"/>
    <row r="175" s="29" customFormat="1" ht="13.8" x14ac:dyDescent="0.3"/>
    <row r="176" s="29" customFormat="1" ht="13.8" x14ac:dyDescent="0.3"/>
    <row r="177" s="29" customFormat="1" ht="13.8" x14ac:dyDescent="0.3"/>
    <row r="178" s="29" customFormat="1" ht="13.8" x14ac:dyDescent="0.3"/>
    <row r="179" s="29" customFormat="1" ht="13.8" x14ac:dyDescent="0.3"/>
    <row r="180" s="29" customFormat="1" ht="13.8" x14ac:dyDescent="0.3"/>
    <row r="181" s="29" customFormat="1" ht="13.8" x14ac:dyDescent="0.3"/>
    <row r="182" s="29" customFormat="1" ht="13.8" x14ac:dyDescent="0.3"/>
    <row r="183" s="29" customFormat="1" ht="13.8" x14ac:dyDescent="0.3"/>
    <row r="184" s="29" customFormat="1" ht="13.8" x14ac:dyDescent="0.3"/>
    <row r="185" s="29" customFormat="1" ht="13.8" x14ac:dyDescent="0.3"/>
    <row r="186" s="29" customFormat="1" ht="13.8" x14ac:dyDescent="0.3"/>
    <row r="187" s="29" customFormat="1" ht="13.8" x14ac:dyDescent="0.3"/>
    <row r="188" s="29" customFormat="1" ht="13.8" x14ac:dyDescent="0.3"/>
    <row r="189" s="29" customFormat="1" ht="13.8" x14ac:dyDescent="0.3"/>
    <row r="190" s="29" customFormat="1" ht="13.8" x14ac:dyDescent="0.3"/>
    <row r="191" s="29" customFormat="1" ht="13.8" x14ac:dyDescent="0.3"/>
    <row r="192" s="29" customFormat="1" ht="13.8" x14ac:dyDescent="0.3"/>
    <row r="193" s="29" customFormat="1" ht="13.8" x14ac:dyDescent="0.3"/>
    <row r="194" s="29" customFormat="1" ht="13.8" x14ac:dyDescent="0.3"/>
    <row r="195" s="29" customFormat="1" ht="13.8" x14ac:dyDescent="0.3"/>
    <row r="196" s="29" customFormat="1" ht="13.8" x14ac:dyDescent="0.3"/>
    <row r="197" s="29" customFormat="1" ht="13.8" x14ac:dyDescent="0.3"/>
    <row r="198" s="29" customFormat="1" ht="13.8" x14ac:dyDescent="0.3"/>
    <row r="199" s="29" customFormat="1" ht="13.8" x14ac:dyDescent="0.3"/>
    <row r="200" s="29" customFormat="1" ht="13.8" x14ac:dyDescent="0.3"/>
    <row r="201" s="29" customFormat="1" ht="13.8" x14ac:dyDescent="0.3"/>
    <row r="202" s="29" customFormat="1" ht="13.8" x14ac:dyDescent="0.3"/>
    <row r="203" s="29" customFormat="1" ht="13.8" x14ac:dyDescent="0.3"/>
    <row r="204" s="29" customFormat="1" ht="13.8" x14ac:dyDescent="0.3"/>
    <row r="205" s="29" customFormat="1" ht="13.8" x14ac:dyDescent="0.3"/>
    <row r="206" s="29" customFormat="1" ht="13.8" x14ac:dyDescent="0.3"/>
    <row r="207" s="29" customFormat="1" ht="13.8" x14ac:dyDescent="0.3"/>
    <row r="208" s="29" customFormat="1" ht="13.8" x14ac:dyDescent="0.3"/>
    <row r="209" s="29" customFormat="1" ht="13.8" x14ac:dyDescent="0.3"/>
    <row r="210" s="29" customFormat="1" ht="13.8" x14ac:dyDescent="0.3"/>
    <row r="211" s="29" customFormat="1" ht="13.8" x14ac:dyDescent="0.3"/>
    <row r="212" s="29" customFormat="1" ht="13.8" x14ac:dyDescent="0.3"/>
    <row r="213" s="29" customFormat="1" ht="13.8" x14ac:dyDescent="0.3"/>
    <row r="214" s="29" customFormat="1" ht="13.8" x14ac:dyDescent="0.3"/>
    <row r="215" s="29" customFormat="1" ht="13.8" x14ac:dyDescent="0.3"/>
    <row r="216" s="29" customFormat="1" ht="13.8" x14ac:dyDescent="0.3"/>
    <row r="217" s="29" customFormat="1" ht="13.8" x14ac:dyDescent="0.3"/>
    <row r="218" s="29" customFormat="1" ht="13.8" x14ac:dyDescent="0.3"/>
    <row r="219" s="29" customFormat="1" ht="13.8" x14ac:dyDescent="0.3"/>
    <row r="220" s="29" customFormat="1" ht="13.8" x14ac:dyDescent="0.3"/>
    <row r="221" s="29" customFormat="1" ht="13.8" x14ac:dyDescent="0.3"/>
    <row r="222" s="29" customFormat="1" ht="13.8" x14ac:dyDescent="0.3"/>
    <row r="223" s="29" customFormat="1" ht="13.8" x14ac:dyDescent="0.3"/>
    <row r="224" s="29" customFormat="1" ht="13.8" x14ac:dyDescent="0.3"/>
    <row r="225" s="29" customFormat="1" ht="13.8" x14ac:dyDescent="0.3"/>
    <row r="226" s="29" customFormat="1" ht="13.8" x14ac:dyDescent="0.3"/>
    <row r="227" s="29" customFormat="1" ht="13.8" x14ac:dyDescent="0.3"/>
    <row r="228" s="29" customFormat="1" ht="13.8" x14ac:dyDescent="0.3"/>
    <row r="229" s="29" customFormat="1" ht="13.8" x14ac:dyDescent="0.3"/>
    <row r="230" s="29" customFormat="1" ht="13.8" x14ac:dyDescent="0.3"/>
    <row r="231" s="29" customFormat="1" ht="13.8" x14ac:dyDescent="0.3"/>
    <row r="232" s="29" customFormat="1" ht="13.8" x14ac:dyDescent="0.3"/>
    <row r="233" s="29" customFormat="1" ht="13.8" x14ac:dyDescent="0.3"/>
    <row r="234" s="29" customFormat="1" ht="13.8" x14ac:dyDescent="0.3"/>
    <row r="235" s="29" customFormat="1" ht="13.8" x14ac:dyDescent="0.3"/>
    <row r="236" s="29" customFormat="1" ht="13.8" x14ac:dyDescent="0.3"/>
    <row r="237" s="29" customFormat="1" ht="13.8" x14ac:dyDescent="0.3"/>
    <row r="238" s="29" customFormat="1" ht="13.8" x14ac:dyDescent="0.3"/>
    <row r="239" s="29" customFormat="1" ht="13.8" x14ac:dyDescent="0.3"/>
    <row r="240" s="29" customFormat="1" ht="13.8" x14ac:dyDescent="0.3"/>
    <row r="241" s="29" customFormat="1" ht="13.8" x14ac:dyDescent="0.3"/>
    <row r="242" s="29" customFormat="1" ht="13.8" x14ac:dyDescent="0.3"/>
    <row r="243" s="29" customFormat="1" ht="13.8" x14ac:dyDescent="0.3"/>
    <row r="244" s="29" customFormat="1" ht="13.8" x14ac:dyDescent="0.3"/>
    <row r="245" s="29" customFormat="1" ht="13.8" x14ac:dyDescent="0.3"/>
    <row r="246" s="29" customFormat="1" ht="13.8" x14ac:dyDescent="0.3"/>
    <row r="247" s="29" customFormat="1" ht="13.8" x14ac:dyDescent="0.3"/>
    <row r="248" s="29" customFormat="1" ht="13.8" x14ac:dyDescent="0.3"/>
    <row r="249" s="29" customFormat="1" ht="13.8" x14ac:dyDescent="0.3"/>
    <row r="250" s="29" customFormat="1" ht="13.8" x14ac:dyDescent="0.3"/>
    <row r="251" s="29" customFormat="1" ht="13.8" x14ac:dyDescent="0.3"/>
    <row r="252" s="29" customFormat="1" ht="13.8" x14ac:dyDescent="0.3"/>
    <row r="253" s="29" customFormat="1" ht="13.8" x14ac:dyDescent="0.3"/>
    <row r="254" s="29" customFormat="1" ht="13.8" x14ac:dyDescent="0.3"/>
    <row r="255" s="29" customFormat="1" ht="13.8" x14ac:dyDescent="0.3"/>
    <row r="256" s="29" customFormat="1" ht="13.8" x14ac:dyDescent="0.3"/>
    <row r="257" s="29" customFormat="1" ht="13.8" x14ac:dyDescent="0.3"/>
    <row r="258" s="29" customFormat="1" ht="13.8" x14ac:dyDescent="0.3"/>
    <row r="259" s="29" customFormat="1" ht="13.8" x14ac:dyDescent="0.3"/>
    <row r="260" s="29" customFormat="1" ht="13.8" x14ac:dyDescent="0.3"/>
    <row r="261" s="29" customFormat="1" ht="13.8" x14ac:dyDescent="0.3"/>
    <row r="262" s="29" customFormat="1" ht="13.8" x14ac:dyDescent="0.3"/>
    <row r="263" s="29" customFormat="1" ht="13.8" x14ac:dyDescent="0.3"/>
    <row r="264" s="29" customFormat="1" ht="13.8" x14ac:dyDescent="0.3"/>
    <row r="265" s="29" customFormat="1" ht="13.8" x14ac:dyDescent="0.3"/>
    <row r="266" s="29" customFormat="1" ht="13.8" x14ac:dyDescent="0.3"/>
    <row r="267" s="29" customFormat="1" ht="13.8" x14ac:dyDescent="0.3"/>
    <row r="268" s="29" customFormat="1" ht="13.8" x14ac:dyDescent="0.3"/>
    <row r="269" s="29" customFormat="1" ht="13.8" x14ac:dyDescent="0.3"/>
    <row r="270" s="29" customFormat="1" ht="13.8" x14ac:dyDescent="0.3"/>
    <row r="271" s="29" customFormat="1" ht="13.8" x14ac:dyDescent="0.3"/>
    <row r="272" s="29" customFormat="1" ht="13.8" x14ac:dyDescent="0.3"/>
    <row r="273" s="29" customFormat="1" ht="13.8" x14ac:dyDescent="0.3"/>
    <row r="274" s="29" customFormat="1" ht="13.8" x14ac:dyDescent="0.3"/>
    <row r="275" s="29" customFormat="1" ht="13.8" x14ac:dyDescent="0.3"/>
    <row r="276" s="29" customFormat="1" ht="13.8" x14ac:dyDescent="0.3"/>
    <row r="277" s="29" customFormat="1" ht="13.8" x14ac:dyDescent="0.3"/>
    <row r="278" s="29" customFormat="1" ht="13.8" x14ac:dyDescent="0.3"/>
    <row r="279" s="29" customFormat="1" ht="13.8" x14ac:dyDescent="0.3"/>
    <row r="280" s="29" customFormat="1" ht="13.8" x14ac:dyDescent="0.3"/>
    <row r="281" s="29" customFormat="1" ht="13.8" x14ac:dyDescent="0.3"/>
    <row r="282" s="29" customFormat="1" ht="13.8" x14ac:dyDescent="0.3"/>
    <row r="283" s="29" customFormat="1" ht="13.8" x14ac:dyDescent="0.3"/>
    <row r="284" s="29" customFormat="1" ht="13.8" x14ac:dyDescent="0.3"/>
    <row r="285" s="29" customFormat="1" ht="13.8" x14ac:dyDescent="0.3"/>
    <row r="286" s="29" customFormat="1" ht="13.8" x14ac:dyDescent="0.3"/>
    <row r="287" s="29" customFormat="1" ht="13.8" x14ac:dyDescent="0.3"/>
    <row r="288" s="29" customFormat="1" ht="13.8" x14ac:dyDescent="0.3"/>
    <row r="289" s="29" customFormat="1" ht="13.8" x14ac:dyDescent="0.3"/>
    <row r="290" s="29" customFormat="1" ht="13.8" x14ac:dyDescent="0.3"/>
    <row r="291" s="29" customFormat="1" ht="13.8" x14ac:dyDescent="0.3"/>
    <row r="292" s="29" customFormat="1" ht="13.8" x14ac:dyDescent="0.3"/>
    <row r="293" s="29" customFormat="1" ht="13.8" x14ac:dyDescent="0.3"/>
    <row r="294" s="29" customFormat="1" ht="13.8" x14ac:dyDescent="0.3"/>
    <row r="295" s="29" customFormat="1" ht="13.8" x14ac:dyDescent="0.3"/>
    <row r="296" s="29" customFormat="1" ht="13.8" x14ac:dyDescent="0.3"/>
    <row r="297" s="29" customFormat="1" ht="13.8" x14ac:dyDescent="0.3"/>
    <row r="298" s="29" customFormat="1" ht="13.8" x14ac:dyDescent="0.3"/>
    <row r="299" s="29" customFormat="1" ht="13.8" x14ac:dyDescent="0.3"/>
    <row r="300" s="29" customFormat="1" ht="13.8" x14ac:dyDescent="0.3"/>
    <row r="301" s="29" customFormat="1" ht="13.8" x14ac:dyDescent="0.3"/>
    <row r="302" s="29" customFormat="1" ht="13.8" x14ac:dyDescent="0.3"/>
    <row r="303" s="29" customFormat="1" ht="13.8" x14ac:dyDescent="0.3"/>
    <row r="304" s="29" customFormat="1" ht="13.8" x14ac:dyDescent="0.3"/>
    <row r="305" s="29" customFormat="1" ht="13.8" x14ac:dyDescent="0.3"/>
    <row r="306" s="29" customFormat="1" ht="13.8" x14ac:dyDescent="0.3"/>
    <row r="307" s="29" customFormat="1" ht="13.8" x14ac:dyDescent="0.3"/>
    <row r="308" s="29" customFormat="1" ht="13.8" x14ac:dyDescent="0.3"/>
    <row r="309" s="29" customFormat="1" ht="13.8" x14ac:dyDescent="0.3"/>
    <row r="310" s="29" customFormat="1" ht="13.8" x14ac:dyDescent="0.3"/>
    <row r="311" s="29" customFormat="1" ht="13.8" x14ac:dyDescent="0.3"/>
    <row r="312" s="29" customFormat="1" ht="13.8" x14ac:dyDescent="0.3"/>
    <row r="313" s="29" customFormat="1" ht="13.8" x14ac:dyDescent="0.3"/>
    <row r="314" s="29" customFormat="1" ht="13.8" x14ac:dyDescent="0.3"/>
    <row r="315" s="29" customFormat="1" ht="13.8" x14ac:dyDescent="0.3"/>
    <row r="316" s="29" customFormat="1" ht="13.8" x14ac:dyDescent="0.3"/>
    <row r="317" s="29" customFormat="1" ht="13.8" x14ac:dyDescent="0.3"/>
    <row r="318" s="29" customFormat="1" ht="13.8" x14ac:dyDescent="0.3"/>
    <row r="319" s="29" customFormat="1" ht="13.8" x14ac:dyDescent="0.3"/>
    <row r="320" s="29" customFormat="1" ht="13.8" x14ac:dyDescent="0.3"/>
    <row r="321" s="29" customFormat="1" ht="13.8" x14ac:dyDescent="0.3"/>
    <row r="322" s="29" customFormat="1" ht="13.8" x14ac:dyDescent="0.3"/>
    <row r="323" s="29" customFormat="1" ht="13.8" x14ac:dyDescent="0.3"/>
    <row r="324" s="29" customFormat="1" ht="13.8" x14ac:dyDescent="0.3"/>
    <row r="325" s="29" customFormat="1" ht="13.8" x14ac:dyDescent="0.3"/>
    <row r="326" s="29" customFormat="1" ht="13.8" x14ac:dyDescent="0.3"/>
    <row r="327" s="29" customFormat="1" ht="13.8" x14ac:dyDescent="0.3"/>
    <row r="328" s="29" customFormat="1" ht="13.8" x14ac:dyDescent="0.3"/>
    <row r="329" s="29" customFormat="1" ht="13.8" x14ac:dyDescent="0.3"/>
    <row r="330" s="29" customFormat="1" ht="13.8" x14ac:dyDescent="0.3"/>
    <row r="331" s="29" customFormat="1" ht="13.8" x14ac:dyDescent="0.3"/>
    <row r="332" s="29" customFormat="1" ht="13.8" x14ac:dyDescent="0.3"/>
    <row r="333" s="29" customFormat="1" ht="13.8" x14ac:dyDescent="0.3"/>
    <row r="334" s="29" customFormat="1" ht="13.8" x14ac:dyDescent="0.3"/>
    <row r="335" s="29" customFormat="1" ht="13.8" x14ac:dyDescent="0.3"/>
    <row r="336" s="29" customFormat="1" ht="13.8" x14ac:dyDescent="0.3"/>
    <row r="337" s="29" customFormat="1" ht="13.8" x14ac:dyDescent="0.3"/>
    <row r="338" s="29" customFormat="1" ht="13.8" x14ac:dyDescent="0.3"/>
    <row r="339" s="29" customFormat="1" ht="13.8" x14ac:dyDescent="0.3"/>
    <row r="340" s="29" customFormat="1" ht="13.8" x14ac:dyDescent="0.3"/>
    <row r="341" s="29" customFormat="1" ht="13.8" x14ac:dyDescent="0.3"/>
    <row r="342" s="29" customFormat="1" ht="13.8" x14ac:dyDescent="0.3"/>
    <row r="343" s="29" customFormat="1" ht="13.8" x14ac:dyDescent="0.3"/>
    <row r="344" s="29" customFormat="1" ht="13.8" x14ac:dyDescent="0.3"/>
    <row r="345" s="29" customFormat="1" ht="13.8" x14ac:dyDescent="0.3"/>
    <row r="346" s="29" customFormat="1" ht="13.8" x14ac:dyDescent="0.3"/>
    <row r="347" s="29" customFormat="1" ht="13.8" x14ac:dyDescent="0.3"/>
    <row r="348" s="29" customFormat="1" ht="13.8" x14ac:dyDescent="0.3"/>
    <row r="349" s="29" customFormat="1" ht="13.8" x14ac:dyDescent="0.3"/>
    <row r="350" s="29" customFormat="1" ht="13.8" x14ac:dyDescent="0.3"/>
    <row r="351" s="29" customFormat="1" ht="13.8" x14ac:dyDescent="0.3"/>
    <row r="352" s="29" customFormat="1" ht="13.8" x14ac:dyDescent="0.3"/>
    <row r="353" s="29" customFormat="1" ht="13.8" x14ac:dyDescent="0.3"/>
    <row r="354" s="29" customFormat="1" ht="13.8" x14ac:dyDescent="0.3"/>
    <row r="355" s="29" customFormat="1" ht="13.8" x14ac:dyDescent="0.3"/>
    <row r="356" s="29" customFormat="1" ht="13.8" x14ac:dyDescent="0.3"/>
    <row r="357" s="29" customFormat="1" ht="13.8" x14ac:dyDescent="0.3"/>
    <row r="358" s="29" customFormat="1" ht="13.8" x14ac:dyDescent="0.3"/>
    <row r="359" s="29" customFormat="1" ht="13.8" x14ac:dyDescent="0.3"/>
    <row r="360" s="29" customFormat="1" ht="13.8" x14ac:dyDescent="0.3"/>
    <row r="361" s="29" customFormat="1" ht="13.8" x14ac:dyDescent="0.3"/>
    <row r="362" s="29" customFormat="1" ht="13.8" x14ac:dyDescent="0.3"/>
    <row r="363" s="29" customFormat="1" ht="13.8" x14ac:dyDescent="0.3"/>
    <row r="364" s="29" customFormat="1" ht="13.8" x14ac:dyDescent="0.3"/>
    <row r="365" s="29" customFormat="1" ht="13.8" x14ac:dyDescent="0.3"/>
    <row r="366" s="29" customFormat="1" ht="13.8" x14ac:dyDescent="0.3"/>
    <row r="367" s="29" customFormat="1" ht="13.8" x14ac:dyDescent="0.3"/>
    <row r="368" s="29" customFormat="1" ht="13.8" x14ac:dyDescent="0.3"/>
    <row r="369" s="29" customFormat="1" ht="13.8" x14ac:dyDescent="0.3"/>
    <row r="370" s="29" customFormat="1" ht="13.8" x14ac:dyDescent="0.3"/>
    <row r="371" s="29" customFormat="1" ht="13.8" x14ac:dyDescent="0.3"/>
    <row r="372" s="29" customFormat="1" ht="13.8" x14ac:dyDescent="0.3"/>
    <row r="373" s="29" customFormat="1" ht="13.8" x14ac:dyDescent="0.3"/>
    <row r="374" s="29" customFormat="1" ht="13.8" x14ac:dyDescent="0.3"/>
    <row r="375" s="29" customFormat="1" ht="13.8" x14ac:dyDescent="0.3"/>
    <row r="376" s="29" customFormat="1" ht="13.8" x14ac:dyDescent="0.3"/>
    <row r="377" s="29" customFormat="1" ht="13.8" x14ac:dyDescent="0.3"/>
    <row r="378" s="29" customFormat="1" ht="13.8" x14ac:dyDescent="0.3"/>
    <row r="379" s="29" customFormat="1" ht="13.8" x14ac:dyDescent="0.3"/>
    <row r="380" s="29" customFormat="1" ht="13.8" x14ac:dyDescent="0.3"/>
    <row r="381" s="29" customFormat="1" ht="13.8" x14ac:dyDescent="0.3"/>
    <row r="382" s="29" customFormat="1" ht="13.8" x14ac:dyDescent="0.3"/>
    <row r="383" s="29" customFormat="1" ht="13.8" x14ac:dyDescent="0.3"/>
    <row r="384" s="29" customFormat="1" ht="13.8" x14ac:dyDescent="0.3"/>
    <row r="385" s="29" customFormat="1" ht="13.8" x14ac:dyDescent="0.3"/>
    <row r="386" s="29" customFormat="1" ht="13.8" x14ac:dyDescent="0.3"/>
    <row r="387" s="29" customFormat="1" ht="13.8" x14ac:dyDescent="0.3"/>
    <row r="388" s="29" customFormat="1" ht="13.8" x14ac:dyDescent="0.3"/>
    <row r="389" s="29" customFormat="1" ht="13.8" x14ac:dyDescent="0.3"/>
    <row r="390" s="29" customFormat="1" ht="13.8" x14ac:dyDescent="0.3"/>
    <row r="391" s="29" customFormat="1" ht="13.8" x14ac:dyDescent="0.3"/>
    <row r="392" s="29" customFormat="1" ht="13.8" x14ac:dyDescent="0.3"/>
    <row r="393" s="29" customFormat="1" ht="13.8" x14ac:dyDescent="0.3"/>
    <row r="394" s="29" customFormat="1" ht="13.8" x14ac:dyDescent="0.3"/>
    <row r="395" s="29" customFormat="1" ht="13.8" x14ac:dyDescent="0.3"/>
    <row r="396" s="29" customFormat="1" ht="13.8" x14ac:dyDescent="0.3"/>
    <row r="397" s="29" customFormat="1" ht="13.8" x14ac:dyDescent="0.3"/>
    <row r="398" s="29" customFormat="1" ht="13.8" x14ac:dyDescent="0.3"/>
    <row r="399" s="29" customFormat="1" ht="13.8" x14ac:dyDescent="0.3"/>
    <row r="400" s="29" customFormat="1" ht="13.8" x14ac:dyDescent="0.3"/>
    <row r="401" s="29" customFormat="1" ht="13.8" x14ac:dyDescent="0.3"/>
    <row r="402" s="29" customFormat="1" ht="13.8" x14ac:dyDescent="0.3"/>
    <row r="403" s="29" customFormat="1" ht="13.8" x14ac:dyDescent="0.3"/>
    <row r="404" s="29" customFormat="1" ht="13.8" x14ac:dyDescent="0.3"/>
    <row r="405" s="29" customFormat="1" ht="13.8" x14ac:dyDescent="0.3"/>
    <row r="406" s="29" customFormat="1" ht="13.8" x14ac:dyDescent="0.3"/>
    <row r="407" s="29" customFormat="1" ht="13.8" x14ac:dyDescent="0.3"/>
    <row r="408" s="29" customFormat="1" ht="13.8" x14ac:dyDescent="0.3"/>
    <row r="409" s="29" customFormat="1" ht="13.8" x14ac:dyDescent="0.3"/>
    <row r="410" s="29" customFormat="1" ht="13.8" x14ac:dyDescent="0.3"/>
    <row r="411" s="29" customFormat="1" ht="13.8" x14ac:dyDescent="0.3"/>
    <row r="412" s="29" customFormat="1" ht="13.8" x14ac:dyDescent="0.3"/>
    <row r="413" s="29" customFormat="1" ht="13.8" x14ac:dyDescent="0.3"/>
    <row r="414" s="29" customFormat="1" ht="13.8" x14ac:dyDescent="0.3"/>
    <row r="415" s="29" customFormat="1" ht="13.8" x14ac:dyDescent="0.3"/>
    <row r="416" s="29" customFormat="1" ht="13.8" x14ac:dyDescent="0.3"/>
    <row r="417" spans="2:111" s="29" customFormat="1" ht="13.8" x14ac:dyDescent="0.3"/>
    <row r="418" spans="2:111" s="29" customFormat="1" ht="13.8" x14ac:dyDescent="0.3"/>
    <row r="419" spans="2:111" s="29" customFormat="1" ht="13.8" x14ac:dyDescent="0.3"/>
    <row r="420" spans="2:111" s="29" customFormat="1" ht="13.8" x14ac:dyDescent="0.3"/>
    <row r="421" spans="2:111" s="29" customFormat="1" ht="13.8" x14ac:dyDescent="0.3"/>
    <row r="422" spans="2:111" s="29" customFormat="1" ht="13.8" x14ac:dyDescent="0.3"/>
    <row r="423" spans="2:111" s="29" customFormat="1" ht="13.8" x14ac:dyDescent="0.3"/>
    <row r="424" spans="2:111" s="29" customFormat="1" ht="13.8" x14ac:dyDescent="0.3"/>
    <row r="425" spans="2:111" s="29" customFormat="1" x14ac:dyDescent="0.4">
      <c r="O425" s="1"/>
    </row>
    <row r="426" spans="2:111" s="29" customFormat="1" x14ac:dyDescent="0.4">
      <c r="O426" s="1"/>
    </row>
    <row r="427" spans="2:111" x14ac:dyDescent="0.4">
      <c r="B427" s="29"/>
      <c r="C427" s="29"/>
      <c r="D427" s="29"/>
      <c r="E427" s="29"/>
      <c r="G427" s="29"/>
      <c r="H427" s="29"/>
      <c r="J427" s="29"/>
      <c r="K427" s="29"/>
      <c r="L427" s="29"/>
      <c r="M427" s="29"/>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row>
    <row r="428" spans="2:111" x14ac:dyDescent="0.4">
      <c r="B428" s="29"/>
      <c r="C428" s="29"/>
      <c r="D428" s="29"/>
      <c r="E428" s="29"/>
      <c r="G428" s="29"/>
      <c r="H428" s="29"/>
      <c r="J428" s="29"/>
      <c r="K428" s="29"/>
      <c r="L428" s="29"/>
      <c r="M428" s="29"/>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row>
    <row r="429" spans="2:111" x14ac:dyDescent="0.4">
      <c r="B429" s="29"/>
      <c r="C429" s="29"/>
      <c r="D429" s="29"/>
      <c r="E429" s="29"/>
      <c r="G429" s="29"/>
      <c r="H429" s="29"/>
      <c r="J429" s="29"/>
      <c r="K429" s="29"/>
      <c r="L429" s="29"/>
      <c r="M429" s="29"/>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row>
    <row r="430" spans="2:111" x14ac:dyDescent="0.4">
      <c r="B430" s="29"/>
      <c r="C430" s="29"/>
      <c r="D430" s="29"/>
      <c r="E430" s="29"/>
      <c r="G430" s="29"/>
      <c r="H430" s="29"/>
      <c r="J430" s="29"/>
      <c r="K430" s="29"/>
      <c r="L430" s="29"/>
      <c r="M430" s="29"/>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row>
    <row r="431" spans="2:111" x14ac:dyDescent="0.4">
      <c r="B431" s="29"/>
      <c r="C431" s="29"/>
      <c r="D431" s="29"/>
      <c r="E431" s="29"/>
      <c r="G431" s="29"/>
      <c r="H431" s="29"/>
      <c r="J431" s="29"/>
      <c r="K431" s="29"/>
      <c r="L431" s="29"/>
      <c r="M431" s="29"/>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row>
    <row r="432" spans="2:111" x14ac:dyDescent="0.4">
      <c r="B432" s="29"/>
      <c r="C432" s="29"/>
      <c r="D432" s="29"/>
      <c r="E432" s="29"/>
      <c r="G432" s="29"/>
      <c r="H432" s="29"/>
      <c r="J432" s="29"/>
      <c r="K432" s="29"/>
      <c r="L432" s="29"/>
      <c r="M432" s="29"/>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row>
    <row r="433" spans="2:111" x14ac:dyDescent="0.4">
      <c r="B433" s="29"/>
      <c r="C433" s="29"/>
      <c r="D433" s="29"/>
      <c r="E433" s="29"/>
      <c r="G433" s="29"/>
      <c r="H433" s="29"/>
      <c r="J433" s="29"/>
      <c r="K433" s="29"/>
      <c r="L433" s="29"/>
      <c r="M433" s="29"/>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row>
    <row r="434" spans="2:111" x14ac:dyDescent="0.4">
      <c r="B434" s="29"/>
      <c r="C434" s="29"/>
      <c r="D434" s="29"/>
      <c r="E434" s="29"/>
      <c r="G434" s="29"/>
      <c r="H434" s="29"/>
      <c r="J434" s="29"/>
      <c r="K434" s="29"/>
      <c r="L434" s="29"/>
      <c r="M434" s="29"/>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row>
    <row r="435" spans="2:111" x14ac:dyDescent="0.4">
      <c r="B435" s="29"/>
      <c r="C435" s="29"/>
      <c r="D435" s="29"/>
      <c r="E435" s="29"/>
      <c r="G435" s="29"/>
      <c r="H435" s="29"/>
      <c r="J435" s="29"/>
      <c r="K435" s="29"/>
      <c r="L435" s="29"/>
      <c r="M435" s="29"/>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row>
    <row r="436" spans="2:111" x14ac:dyDescent="0.4">
      <c r="B436" s="29"/>
      <c r="C436" s="29"/>
      <c r="D436" s="29"/>
      <c r="E436" s="29"/>
      <c r="G436" s="29"/>
      <c r="H436" s="29"/>
      <c r="J436" s="29"/>
      <c r="K436" s="29"/>
      <c r="L436" s="29"/>
      <c r="M436" s="29"/>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row>
    <row r="437" spans="2:111" x14ac:dyDescent="0.4">
      <c r="B437" s="29"/>
      <c r="C437" s="29"/>
      <c r="D437" s="29"/>
      <c r="E437" s="29"/>
      <c r="G437" s="29"/>
      <c r="H437" s="29"/>
      <c r="J437" s="29"/>
      <c r="K437" s="29"/>
      <c r="L437" s="29"/>
      <c r="M437" s="29"/>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row>
    <row r="438" spans="2:111" x14ac:dyDescent="0.4">
      <c r="B438" s="29"/>
      <c r="C438" s="29"/>
      <c r="D438" s="29"/>
      <c r="E438" s="29"/>
      <c r="G438" s="29"/>
      <c r="H438" s="29"/>
      <c r="J438" s="29"/>
      <c r="K438" s="29"/>
      <c r="L438" s="29"/>
      <c r="M438" s="29"/>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row>
    <row r="439" spans="2:111" x14ac:dyDescent="0.4">
      <c r="B439" s="29"/>
      <c r="C439" s="29"/>
      <c r="D439" s="29"/>
      <c r="E439" s="29"/>
      <c r="G439" s="29"/>
      <c r="H439" s="29"/>
      <c r="J439" s="29"/>
      <c r="K439" s="29"/>
      <c r="L439" s="29"/>
      <c r="M439" s="29"/>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row>
    <row r="440" spans="2:111" x14ac:dyDescent="0.4">
      <c r="B440" s="29"/>
      <c r="C440" s="29"/>
      <c r="D440" s="29"/>
      <c r="E440" s="29"/>
      <c r="G440" s="29"/>
      <c r="H440" s="29"/>
      <c r="J440" s="29"/>
      <c r="K440" s="29"/>
      <c r="L440" s="29"/>
      <c r="M440" s="29"/>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row>
    <row r="441" spans="2:111" x14ac:dyDescent="0.4">
      <c r="B441" s="29"/>
      <c r="C441" s="29"/>
      <c r="D441" s="29"/>
      <c r="E441" s="29"/>
      <c r="G441" s="29"/>
      <c r="H441" s="29"/>
      <c r="J441" s="29"/>
      <c r="K441" s="29"/>
      <c r="L441" s="29"/>
      <c r="M441" s="29"/>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row>
    <row r="442" spans="2:111" x14ac:dyDescent="0.4">
      <c r="B442" s="29"/>
      <c r="C442" s="29"/>
      <c r="D442" s="29"/>
      <c r="E442" s="29"/>
      <c r="G442" s="29"/>
      <c r="H442" s="29"/>
      <c r="J442" s="29"/>
      <c r="K442" s="29"/>
      <c r="L442" s="29"/>
      <c r="M442" s="29"/>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row>
    <row r="443" spans="2:111" x14ac:dyDescent="0.4">
      <c r="B443" s="29"/>
      <c r="C443" s="29"/>
      <c r="D443" s="29"/>
      <c r="E443" s="29"/>
      <c r="G443" s="29"/>
      <c r="H443" s="29"/>
      <c r="J443" s="29"/>
      <c r="K443" s="29"/>
      <c r="L443" s="29"/>
      <c r="M443" s="29"/>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row>
    <row r="444" spans="2:111" x14ac:dyDescent="0.4">
      <c r="B444" s="29"/>
      <c r="C444" s="29"/>
      <c r="D444" s="29"/>
      <c r="E444" s="29"/>
      <c r="G444" s="29"/>
      <c r="H444" s="29"/>
      <c r="J444" s="29"/>
      <c r="K444" s="29"/>
      <c r="L444" s="29"/>
      <c r="M444" s="29"/>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row>
    <row r="445" spans="2:111" x14ac:dyDescent="0.4">
      <c r="B445" s="29"/>
      <c r="C445" s="29"/>
      <c r="D445" s="29"/>
      <c r="E445" s="29"/>
      <c r="G445" s="29"/>
      <c r="H445" s="29"/>
      <c r="J445" s="29"/>
      <c r="K445" s="29"/>
      <c r="L445" s="29"/>
      <c r="M445" s="29"/>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row>
    <row r="446" spans="2:111" x14ac:dyDescent="0.4">
      <c r="B446" s="29"/>
      <c r="C446" s="29"/>
      <c r="D446" s="29"/>
      <c r="E446" s="29"/>
      <c r="G446" s="29"/>
      <c r="H446" s="29"/>
      <c r="J446" s="29"/>
      <c r="K446" s="29"/>
      <c r="L446" s="29"/>
      <c r="M446" s="29"/>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row>
    <row r="447" spans="2:111" x14ac:dyDescent="0.4">
      <c r="B447" s="29"/>
      <c r="C447" s="29"/>
      <c r="D447" s="29"/>
      <c r="E447" s="29"/>
      <c r="G447" s="29"/>
      <c r="H447" s="29"/>
      <c r="J447" s="29"/>
      <c r="K447" s="29"/>
      <c r="L447" s="29"/>
      <c r="M447" s="29"/>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row>
    <row r="448" spans="2:111" x14ac:dyDescent="0.4">
      <c r="B448" s="29"/>
      <c r="C448" s="29"/>
      <c r="D448" s="29"/>
      <c r="E448" s="29"/>
      <c r="G448" s="29"/>
      <c r="H448" s="29"/>
      <c r="J448" s="29"/>
      <c r="K448" s="29"/>
      <c r="L448" s="29"/>
      <c r="M448" s="29"/>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row>
    <row r="449" spans="2:111" x14ac:dyDescent="0.4">
      <c r="B449" s="29"/>
      <c r="C449" s="29"/>
      <c r="D449" s="29"/>
      <c r="E449" s="29"/>
      <c r="G449" s="29"/>
      <c r="H449" s="29"/>
      <c r="J449" s="29"/>
      <c r="K449" s="29"/>
      <c r="L449" s="29"/>
      <c r="M449" s="29"/>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row>
    <row r="450" spans="2:111" x14ac:dyDescent="0.4">
      <c r="B450" s="29"/>
      <c r="C450" s="29"/>
      <c r="D450" s="29"/>
      <c r="E450" s="29"/>
      <c r="G450" s="29"/>
      <c r="H450" s="29"/>
      <c r="J450" s="29"/>
      <c r="K450" s="29"/>
      <c r="L450" s="29"/>
      <c r="M450" s="29"/>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row>
    <row r="451" spans="2:111" x14ac:dyDescent="0.4">
      <c r="B451" s="29"/>
      <c r="C451" s="29"/>
      <c r="D451" s="29"/>
      <c r="E451" s="29"/>
      <c r="G451" s="29"/>
      <c r="H451" s="29"/>
      <c r="J451" s="29"/>
      <c r="K451" s="29"/>
      <c r="L451" s="29"/>
      <c r="M451" s="29"/>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row>
    <row r="452" spans="2:111" x14ac:dyDescent="0.4">
      <c r="B452" s="29"/>
      <c r="C452" s="29"/>
      <c r="D452" s="29"/>
      <c r="E452" s="29"/>
      <c r="G452" s="29"/>
      <c r="H452" s="29"/>
      <c r="J452" s="29"/>
      <c r="K452" s="29"/>
      <c r="L452" s="29"/>
      <c r="M452" s="29"/>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row>
    <row r="453" spans="2:111" x14ac:dyDescent="0.4">
      <c r="B453" s="29"/>
      <c r="C453" s="29"/>
      <c r="D453" s="29"/>
      <c r="E453" s="29"/>
      <c r="G453" s="29"/>
      <c r="H453" s="29"/>
      <c r="J453" s="29"/>
      <c r="K453" s="29"/>
      <c r="L453" s="29"/>
      <c r="M453" s="29"/>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row>
    <row r="454" spans="2:111" x14ac:dyDescent="0.4">
      <c r="B454" s="29"/>
      <c r="C454" s="29"/>
      <c r="D454" s="29"/>
      <c r="E454" s="29"/>
      <c r="G454" s="29"/>
      <c r="H454" s="29"/>
      <c r="J454" s="29"/>
      <c r="K454" s="29"/>
      <c r="L454" s="29"/>
      <c r="M454" s="29"/>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row>
    <row r="455" spans="2:111" x14ac:dyDescent="0.4">
      <c r="B455" s="29"/>
      <c r="C455" s="29"/>
      <c r="D455" s="29"/>
      <c r="E455" s="29"/>
      <c r="G455" s="29"/>
      <c r="H455" s="29"/>
      <c r="J455" s="29"/>
      <c r="K455" s="29"/>
      <c r="L455" s="29"/>
      <c r="M455" s="29"/>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row>
    <row r="456" spans="2:111" x14ac:dyDescent="0.4">
      <c r="B456" s="29"/>
      <c r="C456" s="29"/>
      <c r="D456" s="29"/>
      <c r="E456" s="29"/>
      <c r="G456" s="29"/>
      <c r="H456" s="29"/>
      <c r="J456" s="29"/>
      <c r="K456" s="29"/>
      <c r="L456" s="29"/>
      <c r="M456" s="29"/>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row>
    <row r="457" spans="2:111" x14ac:dyDescent="0.4">
      <c r="B457" s="29"/>
      <c r="C457" s="29"/>
      <c r="D457" s="29"/>
      <c r="E457" s="29"/>
      <c r="G457" s="29"/>
      <c r="H457" s="29"/>
      <c r="J457" s="29"/>
      <c r="K457" s="29"/>
      <c r="L457" s="29"/>
      <c r="M457" s="29"/>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row>
    <row r="458" spans="2:111" x14ac:dyDescent="0.4">
      <c r="B458" s="29"/>
      <c r="C458" s="29"/>
      <c r="D458" s="29"/>
      <c r="E458" s="29"/>
      <c r="G458" s="29"/>
      <c r="H458" s="29"/>
      <c r="J458" s="29"/>
      <c r="K458" s="29"/>
      <c r="L458" s="29"/>
      <c r="M458" s="29"/>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row>
    <row r="459" spans="2:111" x14ac:dyDescent="0.4">
      <c r="B459" s="29"/>
      <c r="C459" s="29"/>
      <c r="D459" s="29"/>
      <c r="E459" s="29"/>
      <c r="G459" s="29"/>
      <c r="H459" s="29"/>
      <c r="J459" s="29"/>
      <c r="K459" s="29"/>
      <c r="L459" s="29"/>
      <c r="M459" s="29"/>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row>
    <row r="460" spans="2:111" x14ac:dyDescent="0.4">
      <c r="B460" s="29"/>
      <c r="C460" s="29"/>
      <c r="D460" s="29"/>
      <c r="E460" s="29"/>
      <c r="G460" s="29"/>
      <c r="H460" s="29"/>
      <c r="J460" s="29"/>
      <c r="K460" s="29"/>
      <c r="L460" s="29"/>
      <c r="M460" s="29"/>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row>
    <row r="461" spans="2:111" x14ac:dyDescent="0.4">
      <c r="B461" s="29"/>
      <c r="C461" s="29"/>
      <c r="D461" s="29"/>
      <c r="E461" s="29"/>
      <c r="G461" s="29"/>
      <c r="H461" s="29"/>
      <c r="J461" s="29"/>
      <c r="K461" s="29"/>
      <c r="L461" s="29"/>
      <c r="M461" s="29"/>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row>
    <row r="462" spans="2:111" x14ac:dyDescent="0.4">
      <c r="B462" s="29"/>
      <c r="C462" s="29"/>
      <c r="D462" s="29"/>
      <c r="E462" s="29"/>
      <c r="G462" s="29"/>
      <c r="H462" s="29"/>
      <c r="J462" s="29"/>
      <c r="K462" s="29"/>
      <c r="L462" s="29"/>
      <c r="M462" s="29"/>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row>
    <row r="463" spans="2:111" x14ac:dyDescent="0.4">
      <c r="B463" s="29"/>
      <c r="C463" s="29"/>
      <c r="D463" s="29"/>
      <c r="E463" s="29"/>
      <c r="G463" s="29"/>
      <c r="H463" s="29"/>
      <c r="J463" s="29"/>
      <c r="K463" s="29"/>
      <c r="L463" s="29"/>
      <c r="M463" s="29"/>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row>
    <row r="464" spans="2:111" x14ac:dyDescent="0.4">
      <c r="B464" s="29"/>
      <c r="C464" s="29"/>
      <c r="D464" s="29"/>
      <c r="E464" s="29"/>
      <c r="G464" s="29"/>
      <c r="H464" s="29"/>
      <c r="J464" s="29"/>
      <c r="K464" s="29"/>
      <c r="L464" s="29"/>
      <c r="M464" s="29"/>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row>
    <row r="465" spans="7:111" x14ac:dyDescent="0.4">
      <c r="G465" s="29"/>
      <c r="H465" s="29"/>
      <c r="J465" s="29"/>
      <c r="K465" s="29"/>
      <c r="L465" s="29"/>
      <c r="M465" s="29"/>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row>
    <row r="466" spans="7:111" x14ac:dyDescent="0.4">
      <c r="G466" s="29"/>
      <c r="H466" s="29"/>
      <c r="J466" s="29"/>
      <c r="K466" s="29"/>
      <c r="L466" s="29"/>
      <c r="M466" s="29"/>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row>
    <row r="467" spans="7:111" x14ac:dyDescent="0.4">
      <c r="G467" s="29"/>
      <c r="H467" s="29"/>
      <c r="J467" s="29"/>
      <c r="K467" s="29"/>
      <c r="L467" s="29"/>
      <c r="M467" s="29"/>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row>
    <row r="468" spans="7:111" x14ac:dyDescent="0.4">
      <c r="G468" s="29"/>
      <c r="H468" s="29"/>
      <c r="J468" s="29"/>
      <c r="K468" s="29"/>
      <c r="L468" s="29"/>
      <c r="M468" s="29"/>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row>
    <row r="469" spans="7:111" x14ac:dyDescent="0.4">
      <c r="G469" s="29"/>
      <c r="H469" s="29"/>
      <c r="J469" s="29"/>
      <c r="K469" s="29"/>
      <c r="L469" s="29"/>
      <c r="M469" s="29"/>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row>
    <row r="470" spans="7:111" x14ac:dyDescent="0.4">
      <c r="G470" s="29"/>
      <c r="H470" s="29"/>
      <c r="J470" s="29"/>
      <c r="K470" s="29"/>
      <c r="L470" s="29"/>
      <c r="M470" s="29"/>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row>
    <row r="471" spans="7:111" x14ac:dyDescent="0.4">
      <c r="G471" s="29"/>
      <c r="H471" s="29"/>
      <c r="J471" s="29"/>
      <c r="K471" s="29"/>
      <c r="L471" s="29"/>
      <c r="M471" s="29"/>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row>
    <row r="472" spans="7:111" x14ac:dyDescent="0.4">
      <c r="G472" s="29"/>
      <c r="H472" s="29"/>
      <c r="J472" s="29"/>
      <c r="K472" s="29"/>
      <c r="L472" s="29"/>
      <c r="M472" s="29"/>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row>
    <row r="473" spans="7:111" x14ac:dyDescent="0.4">
      <c r="G473" s="29"/>
      <c r="H473" s="29"/>
      <c r="J473" s="29"/>
      <c r="K473" s="29"/>
      <c r="L473" s="29"/>
      <c r="M473" s="29"/>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row>
    <row r="474" spans="7:111" x14ac:dyDescent="0.4">
      <c r="G474" s="29"/>
      <c r="H474" s="29"/>
      <c r="J474" s="29"/>
      <c r="K474" s="29"/>
      <c r="L474" s="29"/>
      <c r="M474" s="29"/>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row>
    <row r="475" spans="7:111" x14ac:dyDescent="0.4">
      <c r="G475" s="29"/>
      <c r="H475" s="29"/>
      <c r="J475" s="29"/>
      <c r="K475" s="29"/>
      <c r="L475" s="29"/>
      <c r="M475" s="29"/>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row>
    <row r="476" spans="7:111" x14ac:dyDescent="0.4">
      <c r="G476" s="29"/>
      <c r="H476" s="29"/>
      <c r="J476" s="29"/>
      <c r="K476" s="29"/>
      <c r="L476" s="29"/>
      <c r="M476" s="29"/>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row>
    <row r="477" spans="7:111" x14ac:dyDescent="0.4">
      <c r="G477" s="29"/>
      <c r="H477" s="29"/>
      <c r="J477" s="29"/>
      <c r="K477" s="29"/>
      <c r="L477" s="29"/>
      <c r="M477" s="29"/>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row>
    <row r="478" spans="7:111" x14ac:dyDescent="0.4">
      <c r="G478" s="29"/>
      <c r="H478" s="29"/>
      <c r="J478" s="29"/>
      <c r="K478" s="29"/>
      <c r="L478" s="29"/>
      <c r="M478" s="29"/>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row>
    <row r="479" spans="7:111" x14ac:dyDescent="0.4">
      <c r="G479" s="29"/>
      <c r="H479" s="29"/>
      <c r="J479" s="29"/>
      <c r="K479" s="29"/>
      <c r="L479" s="29"/>
      <c r="M479" s="29"/>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row>
    <row r="480" spans="7:111" x14ac:dyDescent="0.4">
      <c r="G480" s="29"/>
      <c r="H480" s="29"/>
      <c r="J480" s="29"/>
      <c r="K480" s="29"/>
      <c r="L480" s="29"/>
      <c r="M480" s="29"/>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row>
    <row r="481" spans="7:111" x14ac:dyDescent="0.4">
      <c r="G481" s="29"/>
      <c r="H481" s="29"/>
      <c r="J481" s="29"/>
      <c r="K481" s="29"/>
      <c r="L481" s="29"/>
      <c r="M481" s="29"/>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row>
    <row r="482" spans="7:111" x14ac:dyDescent="0.4">
      <c r="G482" s="29"/>
      <c r="H482" s="29"/>
      <c r="J482" s="29"/>
      <c r="K482" s="29"/>
      <c r="L482" s="29"/>
      <c r="M482" s="29"/>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row>
    <row r="483" spans="7:111" x14ac:dyDescent="0.4">
      <c r="G483" s="29"/>
      <c r="H483" s="29"/>
      <c r="J483" s="29"/>
      <c r="K483" s="29"/>
      <c r="L483" s="29"/>
      <c r="M483" s="29"/>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row>
    <row r="484" spans="7:111" x14ac:dyDescent="0.4">
      <c r="G484" s="29"/>
      <c r="H484" s="29"/>
      <c r="J484" s="29"/>
      <c r="K484" s="29"/>
      <c r="L484" s="29"/>
      <c r="M484" s="29"/>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row>
    <row r="485" spans="7:111" x14ac:dyDescent="0.4">
      <c r="G485" s="29"/>
      <c r="H485" s="29"/>
      <c r="J485" s="29"/>
      <c r="K485" s="29"/>
      <c r="L485" s="29"/>
      <c r="M485" s="29"/>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row>
    <row r="486" spans="7:111" x14ac:dyDescent="0.4">
      <c r="G486" s="29"/>
      <c r="H486" s="29"/>
      <c r="J486" s="29"/>
      <c r="K486" s="29"/>
      <c r="L486" s="29"/>
      <c r="M486" s="29"/>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row>
    <row r="487" spans="7:111" x14ac:dyDescent="0.4">
      <c r="G487" s="29"/>
      <c r="H487" s="29"/>
      <c r="J487" s="29"/>
      <c r="K487" s="29"/>
      <c r="L487" s="29"/>
      <c r="M487" s="29"/>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row>
    <row r="488" spans="7:111" x14ac:dyDescent="0.4">
      <c r="G488" s="29"/>
      <c r="H488" s="29"/>
      <c r="J488" s="29"/>
      <c r="K488" s="29"/>
      <c r="L488" s="29"/>
      <c r="M488" s="29"/>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row>
    <row r="489" spans="7:111" x14ac:dyDescent="0.4">
      <c r="G489" s="29"/>
      <c r="H489" s="29"/>
      <c r="J489" s="29"/>
      <c r="K489" s="29"/>
      <c r="L489" s="29"/>
      <c r="M489" s="29"/>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row>
    <row r="490" spans="7:111" x14ac:dyDescent="0.4">
      <c r="G490" s="29"/>
      <c r="H490" s="29"/>
      <c r="J490" s="29"/>
      <c r="K490" s="29"/>
      <c r="L490" s="29"/>
      <c r="M490" s="29"/>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row>
    <row r="491" spans="7:111" x14ac:dyDescent="0.4">
      <c r="G491" s="29"/>
      <c r="H491" s="29"/>
      <c r="J491" s="29"/>
      <c r="K491" s="29"/>
      <c r="L491" s="29"/>
      <c r="M491" s="29"/>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row>
    <row r="492" spans="7:111" x14ac:dyDescent="0.4">
      <c r="G492" s="29"/>
      <c r="H492" s="29"/>
      <c r="J492" s="29"/>
      <c r="K492" s="29"/>
      <c r="L492" s="29"/>
      <c r="M492" s="29"/>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row>
    <row r="493" spans="7:111" x14ac:dyDescent="0.4">
      <c r="G493" s="29"/>
      <c r="H493" s="29"/>
      <c r="J493" s="29"/>
      <c r="K493" s="29"/>
      <c r="L493" s="29"/>
      <c r="M493" s="29"/>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row>
    <row r="494" spans="7:111" x14ac:dyDescent="0.4">
      <c r="G494" s="29"/>
      <c r="H494" s="29"/>
      <c r="J494" s="29"/>
      <c r="K494" s="29"/>
      <c r="L494" s="29"/>
      <c r="M494" s="29"/>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row>
    <row r="495" spans="7:111" x14ac:dyDescent="0.4">
      <c r="G495" s="29"/>
      <c r="H495" s="29"/>
      <c r="J495" s="29"/>
      <c r="K495" s="29"/>
      <c r="L495" s="29"/>
      <c r="M495" s="29"/>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row>
    <row r="496" spans="7:111" x14ac:dyDescent="0.4">
      <c r="G496" s="29"/>
      <c r="H496" s="29"/>
      <c r="J496" s="29"/>
      <c r="K496" s="29"/>
      <c r="L496" s="29"/>
      <c r="M496" s="29"/>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row>
    <row r="497" spans="7:111" x14ac:dyDescent="0.4">
      <c r="G497" s="29"/>
      <c r="H497" s="29"/>
      <c r="J497" s="29"/>
      <c r="K497" s="29"/>
      <c r="L497" s="29"/>
      <c r="M497" s="29"/>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row>
    <row r="498" spans="7:111" x14ac:dyDescent="0.4">
      <c r="G498" s="29"/>
      <c r="H498" s="29"/>
      <c r="J498" s="29"/>
      <c r="K498" s="29"/>
      <c r="L498" s="29"/>
      <c r="M498" s="29"/>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row>
    <row r="499" spans="7:111" x14ac:dyDescent="0.4">
      <c r="G499" s="29"/>
      <c r="H499" s="29"/>
      <c r="J499" s="29"/>
      <c r="K499" s="29"/>
      <c r="L499" s="29"/>
      <c r="M499" s="29"/>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row>
    <row r="500" spans="7:111" x14ac:dyDescent="0.4">
      <c r="G500" s="29"/>
      <c r="H500" s="29"/>
      <c r="J500" s="29"/>
      <c r="K500" s="29"/>
      <c r="L500" s="29"/>
      <c r="M500" s="29"/>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row>
    <row r="501" spans="7:111" x14ac:dyDescent="0.4">
      <c r="G501" s="29"/>
      <c r="H501" s="29"/>
      <c r="J501" s="29"/>
      <c r="K501" s="29"/>
      <c r="L501" s="29"/>
      <c r="M501" s="29"/>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row>
    <row r="502" spans="7:111" x14ac:dyDescent="0.4">
      <c r="G502" s="29"/>
      <c r="H502" s="29"/>
      <c r="J502" s="29"/>
      <c r="K502" s="29"/>
      <c r="L502" s="29"/>
      <c r="M502" s="29"/>
      <c r="N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row>
    <row r="503" spans="7:111" x14ac:dyDescent="0.4">
      <c r="G503" s="29"/>
      <c r="H503" s="29"/>
      <c r="J503" s="29"/>
      <c r="K503" s="29"/>
      <c r="L503" s="29"/>
      <c r="M503" s="29"/>
      <c r="N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row>
    <row r="504" spans="7:111" x14ac:dyDescent="0.4">
      <c r="G504" s="29"/>
      <c r="H504" s="29"/>
      <c r="J504" s="29"/>
      <c r="K504" s="29"/>
      <c r="L504" s="29"/>
      <c r="M504" s="29"/>
      <c r="N504" s="1"/>
    </row>
    <row r="505" spans="7:111" x14ac:dyDescent="0.4">
      <c r="G505" s="29"/>
      <c r="H505" s="29"/>
      <c r="J505" s="29"/>
      <c r="K505" s="29"/>
      <c r="L505" s="29"/>
      <c r="M505" s="29"/>
      <c r="N505" s="1"/>
    </row>
    <row r="506" spans="7:111" x14ac:dyDescent="0.4">
      <c r="G506" s="29"/>
      <c r="H506" s="29"/>
      <c r="J506" s="29"/>
      <c r="K506" s="29"/>
      <c r="L506" s="29"/>
      <c r="M506" s="29"/>
      <c r="N506" s="1"/>
    </row>
  </sheetData>
  <mergeCells count="4">
    <mergeCell ref="B1:I1"/>
    <mergeCell ref="B2:I2"/>
    <mergeCell ref="B3:I3"/>
    <mergeCell ref="B13:C13"/>
  </mergeCells>
  <dataValidations count="1">
    <dataValidation type="list" allowBlank="1" showInputMessage="1" showErrorMessage="1" sqref="J6:J154">
      <formula1>CategoryLookup</formula1>
    </dataValidation>
  </dataValidations>
  <pageMargins left="0.7" right="0.7" top="0.75" bottom="0.75" header="0.3" footer="0.3"/>
  <pageSetup scale="60" fitToHeight="0" orientation="landscape" r:id="rId1"/>
  <ignoredErrors>
    <ignoredError sqref="C15" calculatedColumn="1"/>
  </ignoredErrors>
  <drawing r:id="rId2"/>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DI504"/>
  <sheetViews>
    <sheetView showGridLines="0" showRuler="0" topLeftCell="G111" zoomScaleNormal="100" workbookViewId="0">
      <selection activeCell="M8" sqref="M8"/>
    </sheetView>
  </sheetViews>
  <sheetFormatPr defaultColWidth="9.33203125" defaultRowHeight="16.8" x14ac:dyDescent="0.4"/>
  <cols>
    <col min="1" max="1" width="5.44140625" style="1" customWidth="1"/>
    <col min="2" max="2" width="26.44140625" style="1" customWidth="1"/>
    <col min="3" max="5" width="13.33203125" style="1" customWidth="1"/>
    <col min="6" max="6" width="7.5546875" style="1" customWidth="1"/>
    <col min="7" max="7" width="12.33203125" style="1" customWidth="1"/>
    <col min="8" max="8" width="14.33203125" style="1" customWidth="1"/>
    <col min="9" max="9" width="37.5546875" style="29" customWidth="1"/>
    <col min="10" max="10" width="19" style="1" customWidth="1"/>
    <col min="11" max="11" width="12.33203125" style="1" customWidth="1"/>
    <col min="12" max="12" width="13" style="1" customWidth="1"/>
    <col min="13" max="13" width="14.6640625" style="1" customWidth="1"/>
    <col min="14" max="14" width="12.33203125" style="29" customWidth="1"/>
    <col min="15" max="15" width="13.5546875" style="29" customWidth="1"/>
    <col min="16" max="16" width="12.88671875" style="29" customWidth="1"/>
    <col min="17" max="17" width="9.33203125" style="29"/>
    <col min="18" max="18" width="18" style="29" customWidth="1"/>
    <col min="19" max="19" width="6.5546875" style="29" customWidth="1"/>
    <col min="20" max="113" width="9.33203125" style="29"/>
    <col min="114" max="16384" width="9.33203125" style="1"/>
  </cols>
  <sheetData>
    <row r="1" spans="2:113" ht="67.95" customHeight="1" x14ac:dyDescent="1.1000000000000001">
      <c r="B1" s="56" t="s">
        <v>159</v>
      </c>
      <c r="C1" s="57"/>
      <c r="D1" s="57"/>
      <c r="E1" s="57"/>
      <c r="F1" s="57"/>
      <c r="G1" s="57"/>
      <c r="H1" s="57"/>
      <c r="I1" s="57"/>
      <c r="J1" s="36"/>
      <c r="K1" s="36"/>
      <c r="L1" s="36"/>
      <c r="M1" s="36"/>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row>
    <row r="2" spans="2:113" ht="23.4" customHeight="1" x14ac:dyDescent="0.55000000000000004">
      <c r="B2" s="58"/>
      <c r="C2" s="58"/>
      <c r="D2" s="58"/>
      <c r="E2" s="58"/>
      <c r="F2" s="58"/>
      <c r="G2" s="58"/>
      <c r="H2" s="58"/>
      <c r="I2" s="58"/>
      <c r="J2" s="37"/>
      <c r="K2" s="37"/>
      <c r="L2" s="37"/>
      <c r="M2" s="37"/>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row>
    <row r="3" spans="2:113" ht="25.95" customHeight="1" x14ac:dyDescent="0.4">
      <c r="B3" s="59" t="str">
        <f>CONCATENATE("Current Balance : "&amp;TEXT(MyTransactions[[#Totals],[Balance]],"$#,##0.00"))</f>
        <v>Current Balance : $11,425.59</v>
      </c>
      <c r="C3" s="59"/>
      <c r="D3" s="59"/>
      <c r="E3" s="59"/>
      <c r="F3" s="59"/>
      <c r="G3" s="59"/>
      <c r="H3" s="59"/>
      <c r="I3" s="59"/>
      <c r="J3" s="38"/>
      <c r="K3" s="39"/>
      <c r="L3" s="39"/>
      <c r="M3" s="39"/>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row>
    <row r="4" spans="2:113" ht="24.6" x14ac:dyDescent="0.55000000000000004">
      <c r="B4" s="37"/>
      <c r="C4" s="37"/>
      <c r="D4" s="37"/>
      <c r="E4" s="37"/>
      <c r="F4" s="37"/>
      <c r="J4" s="37"/>
      <c r="M4" s="29"/>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row>
    <row r="5" spans="2:113" ht="20.25" customHeight="1" x14ac:dyDescent="0.55000000000000004">
      <c r="B5" s="37"/>
      <c r="C5" s="37"/>
      <c r="D5" s="37"/>
      <c r="E5" s="37"/>
      <c r="F5" s="37"/>
      <c r="G5" s="18" t="s">
        <v>12</v>
      </c>
      <c r="H5" s="27" t="s">
        <v>1</v>
      </c>
      <c r="I5" s="30" t="s">
        <v>2</v>
      </c>
      <c r="J5" s="18" t="s">
        <v>4</v>
      </c>
      <c r="K5" s="11" t="s">
        <v>21</v>
      </c>
      <c r="L5" s="11" t="s">
        <v>11</v>
      </c>
      <c r="M5" s="11" t="s">
        <v>3</v>
      </c>
      <c r="N5" s="35" t="s">
        <v>102</v>
      </c>
      <c r="O5" s="35" t="s">
        <v>116</v>
      </c>
      <c r="P5" s="35" t="s">
        <v>117</v>
      </c>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row>
    <row r="6" spans="2:113" ht="20.25" customHeight="1" x14ac:dyDescent="0.55000000000000004">
      <c r="B6" s="37"/>
      <c r="C6" s="37"/>
      <c r="D6" s="37"/>
      <c r="E6" s="37"/>
      <c r="F6" s="37"/>
      <c r="G6" s="19"/>
      <c r="H6" s="21">
        <v>41244</v>
      </c>
      <c r="I6" s="19" t="s">
        <v>5</v>
      </c>
      <c r="J6" s="19" t="s">
        <v>5</v>
      </c>
      <c r="K6" s="23"/>
      <c r="L6" s="23">
        <v>13082.2</v>
      </c>
      <c r="M6" s="23">
        <f>MyTransactions[[#This Row],[Deposit]]</f>
        <v>13082.2</v>
      </c>
      <c r="N6" s="40" t="s">
        <v>101</v>
      </c>
      <c r="O6" s="47"/>
      <c r="P6" s="47"/>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row>
    <row r="7" spans="2:113" ht="20.25" customHeight="1" x14ac:dyDescent="0.55000000000000004">
      <c r="B7" s="37"/>
      <c r="C7" s="37"/>
      <c r="D7" s="37"/>
      <c r="E7" s="37"/>
      <c r="F7" s="37"/>
      <c r="G7" s="20">
        <v>3015</v>
      </c>
      <c r="H7" s="22">
        <v>41244</v>
      </c>
      <c r="I7" s="20" t="s">
        <v>79</v>
      </c>
      <c r="J7" s="20" t="s">
        <v>40</v>
      </c>
      <c r="K7" s="24">
        <v>161.91999999999999</v>
      </c>
      <c r="L7" s="24"/>
      <c r="M7" s="24">
        <f>IF(ISBLANK(MyTransactions[[#This Row],[Withdrawal]]),M6+MyTransactions[[#This Row],[Deposit]],M6-MyTransactions[[#This Row],[Withdrawal]])</f>
        <v>12920.28</v>
      </c>
      <c r="N7" s="40" t="s">
        <v>101</v>
      </c>
      <c r="O7" s="47"/>
      <c r="P7" s="47"/>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row>
    <row r="8" spans="2:113" ht="20.25" customHeight="1" x14ac:dyDescent="0.55000000000000004">
      <c r="B8" s="37"/>
      <c r="C8" s="37"/>
      <c r="D8" s="37"/>
      <c r="E8" s="37"/>
      <c r="F8" s="37"/>
      <c r="G8" s="20">
        <v>3016</v>
      </c>
      <c r="H8" s="22">
        <v>41244</v>
      </c>
      <c r="I8" s="20" t="s">
        <v>79</v>
      </c>
      <c r="J8" s="20" t="s">
        <v>59</v>
      </c>
      <c r="K8" s="24">
        <v>1326</v>
      </c>
      <c r="L8" s="24"/>
      <c r="M8" s="24">
        <f>IF(ISBLANK(MyTransactions[[#This Row],[Withdrawal]]),M7+MyTransactions[[#This Row],[Deposit]],M7-MyTransactions[[#This Row],[Withdrawal]])</f>
        <v>11594.28</v>
      </c>
      <c r="N8" s="40" t="s">
        <v>101</v>
      </c>
      <c r="O8" s="47"/>
      <c r="P8" s="47"/>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row>
    <row r="9" spans="2:113" ht="20.25" customHeight="1" x14ac:dyDescent="0.55000000000000004">
      <c r="B9" s="37"/>
      <c r="C9" s="37"/>
      <c r="D9" s="37"/>
      <c r="E9" s="37"/>
      <c r="F9" s="37"/>
      <c r="G9" s="20">
        <v>3017</v>
      </c>
      <c r="H9" s="22">
        <v>41244</v>
      </c>
      <c r="I9" s="20" t="s">
        <v>80</v>
      </c>
      <c r="J9" s="20" t="s">
        <v>58</v>
      </c>
      <c r="K9" s="24">
        <v>1989</v>
      </c>
      <c r="L9" s="24"/>
      <c r="M9" s="24">
        <f>IF(ISBLANK(MyTransactions[[#This Row],[Withdrawal]]),M8+MyTransactions[[#This Row],[Deposit]],M8-MyTransactions[[#This Row],[Withdrawal]])</f>
        <v>9605.2800000000007</v>
      </c>
      <c r="N9" s="40" t="s">
        <v>101</v>
      </c>
      <c r="O9" s="47"/>
      <c r="P9" s="47"/>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row>
    <row r="10" spans="2:113" ht="20.25" customHeight="1" x14ac:dyDescent="0.55000000000000004">
      <c r="B10" s="37"/>
      <c r="C10" s="37"/>
      <c r="D10" s="37"/>
      <c r="E10" s="37"/>
      <c r="F10" s="37"/>
      <c r="G10" s="20">
        <v>3018</v>
      </c>
      <c r="H10" s="22">
        <v>41244</v>
      </c>
      <c r="I10" s="31" t="s">
        <v>81</v>
      </c>
      <c r="J10" s="20" t="s">
        <v>69</v>
      </c>
      <c r="K10" s="24">
        <v>250</v>
      </c>
      <c r="L10" s="24"/>
      <c r="M10" s="24">
        <f>IF(ISBLANK(MyTransactions[[#This Row],[Withdrawal]]),M9+MyTransactions[[#This Row],[Deposit]],M9-MyTransactions[[#This Row],[Withdrawal]])</f>
        <v>9355.2800000000007</v>
      </c>
      <c r="N10" s="40" t="s">
        <v>101</v>
      </c>
      <c r="O10" s="47"/>
      <c r="P10" s="47"/>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row>
    <row r="11" spans="2:113" ht="20.25" customHeight="1" x14ac:dyDescent="0.55000000000000004">
      <c r="B11" s="37"/>
      <c r="C11" s="37"/>
      <c r="D11" s="37"/>
      <c r="E11" s="37"/>
      <c r="F11" s="37"/>
      <c r="G11" s="31">
        <v>3019</v>
      </c>
      <c r="H11" s="41">
        <v>41244</v>
      </c>
      <c r="I11" s="31" t="s">
        <v>82</v>
      </c>
      <c r="J11" s="31" t="s">
        <v>46</v>
      </c>
      <c r="K11" s="40">
        <v>440</v>
      </c>
      <c r="L11" s="40"/>
      <c r="M11" s="40">
        <f>IF(ISBLANK(MyTransactions[[#This Row],[Withdrawal]]),M10+MyTransactions[[#This Row],[Deposit]],M10-MyTransactions[[#This Row],[Withdrawal]])</f>
        <v>8915.2800000000007</v>
      </c>
      <c r="N11" s="40" t="s">
        <v>101</v>
      </c>
      <c r="O11" s="47"/>
      <c r="P11" s="47"/>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row>
    <row r="12" spans="2:113" ht="20.25" customHeight="1" x14ac:dyDescent="0.55000000000000004">
      <c r="B12" s="37"/>
      <c r="C12" s="37"/>
      <c r="D12" s="37"/>
      <c r="E12" s="37"/>
      <c r="F12" s="37"/>
      <c r="G12" s="31">
        <v>3020</v>
      </c>
      <c r="H12" s="41">
        <v>41244</v>
      </c>
      <c r="I12" s="31" t="s">
        <v>80</v>
      </c>
      <c r="J12" s="31" t="s">
        <v>41</v>
      </c>
      <c r="K12" s="40">
        <v>180</v>
      </c>
      <c r="L12" s="40"/>
      <c r="M12" s="40">
        <f>IF(ISBLANK(MyTransactions[[#This Row],[Withdrawal]]),M11+MyTransactions[[#This Row],[Deposit]],M11-MyTransactions[[#This Row],[Withdrawal]])</f>
        <v>8735.2800000000007</v>
      </c>
      <c r="N12" s="40" t="s">
        <v>101</v>
      </c>
      <c r="O12" s="47"/>
      <c r="P12" s="47"/>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row>
    <row r="13" spans="2:113" ht="15" customHeight="1" x14ac:dyDescent="0.4">
      <c r="F13" s="42"/>
      <c r="G13" s="31">
        <v>3021</v>
      </c>
      <c r="H13" s="41">
        <v>41244</v>
      </c>
      <c r="I13" s="31" t="s">
        <v>83</v>
      </c>
      <c r="J13" s="31" t="s">
        <v>43</v>
      </c>
      <c r="K13" s="40">
        <v>50</v>
      </c>
      <c r="L13" s="40"/>
      <c r="M13" s="40">
        <f>IF(ISBLANK(MyTransactions[[#This Row],[Withdrawal]]),M12+MyTransactions[[#This Row],[Deposit]],M12-MyTransactions[[#This Row],[Withdrawal]])</f>
        <v>8685.2800000000007</v>
      </c>
      <c r="N13" s="40" t="s">
        <v>101</v>
      </c>
      <c r="O13" s="47"/>
      <c r="P13" s="47"/>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row>
    <row r="14" spans="2:113" x14ac:dyDescent="0.4">
      <c r="B14" s="60" t="s">
        <v>18</v>
      </c>
      <c r="C14" s="60"/>
      <c r="D14" s="49"/>
      <c r="E14" s="49"/>
      <c r="F14" s="42"/>
      <c r="G14" s="31">
        <v>3022</v>
      </c>
      <c r="H14" s="41">
        <v>41244</v>
      </c>
      <c r="I14" s="31" t="s">
        <v>84</v>
      </c>
      <c r="J14" s="31" t="s">
        <v>48</v>
      </c>
      <c r="K14" s="40">
        <v>12.17</v>
      </c>
      <c r="L14" s="40"/>
      <c r="M14" s="40">
        <f>IF(ISBLANK(MyTransactions[[#This Row],[Withdrawal]]),M13+MyTransactions[[#This Row],[Deposit]],M13-MyTransactions[[#This Row],[Withdrawal]])</f>
        <v>8673.11</v>
      </c>
      <c r="N14" s="40" t="s">
        <v>101</v>
      </c>
      <c r="O14" s="47"/>
      <c r="P14" s="47"/>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row>
    <row r="15" spans="2:113" x14ac:dyDescent="0.4">
      <c r="B15" s="42" t="s">
        <v>4</v>
      </c>
      <c r="C15" s="43" t="s">
        <v>0</v>
      </c>
      <c r="D15" s="42" t="s">
        <v>75</v>
      </c>
      <c r="E15" s="43" t="s">
        <v>163</v>
      </c>
      <c r="F15" s="42"/>
      <c r="G15" s="31">
        <v>3022</v>
      </c>
      <c r="H15" s="41">
        <v>41244</v>
      </c>
      <c r="I15" s="31" t="s">
        <v>84</v>
      </c>
      <c r="J15" s="31" t="s">
        <v>49</v>
      </c>
      <c r="K15" s="40">
        <v>7.47</v>
      </c>
      <c r="L15" s="40"/>
      <c r="M15" s="40">
        <f>IF(ISBLANK(MyTransactions[[#This Row],[Withdrawal]]),M14+MyTransactions[[#This Row],[Deposit]],M14-MyTransactions[[#This Row],[Withdrawal]])</f>
        <v>8665.6400000000012</v>
      </c>
      <c r="N15" s="40" t="s">
        <v>101</v>
      </c>
      <c r="O15" s="47"/>
      <c r="P15" s="47"/>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row>
    <row r="16" spans="2:113" x14ac:dyDescent="0.4">
      <c r="B16" s="42" t="s">
        <v>5</v>
      </c>
      <c r="C16" s="44">
        <f>SUMIF(MyTransactions[Category],"=" &amp;CategoryTable[[#This Row],[Category]],MyTransactions[Deposit])</f>
        <v>13082.2</v>
      </c>
      <c r="D16" s="44"/>
      <c r="E16" s="44"/>
      <c r="F16" s="42"/>
      <c r="G16" s="31">
        <v>3023</v>
      </c>
      <c r="H16" s="41">
        <v>41244</v>
      </c>
      <c r="I16" s="31" t="s">
        <v>85</v>
      </c>
      <c r="J16" s="31" t="s">
        <v>39</v>
      </c>
      <c r="K16" s="40">
        <v>54.5</v>
      </c>
      <c r="L16" s="40"/>
      <c r="M16" s="40">
        <f>IF(ISBLANK(MyTransactions[[#This Row],[Withdrawal]]),M15+MyTransactions[[#This Row],[Deposit]],M15-MyTransactions[[#This Row],[Withdrawal]])</f>
        <v>8611.1400000000012</v>
      </c>
      <c r="N16" s="40" t="s">
        <v>101</v>
      </c>
      <c r="O16" s="47"/>
      <c r="P16" s="47"/>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row>
    <row r="17" spans="2:113" x14ac:dyDescent="0.4">
      <c r="B17" s="42" t="s">
        <v>32</v>
      </c>
      <c r="C17" s="44">
        <f>SUMIF(MyTransactions[Category],"=" &amp;CategoryTable[[#This Row],[Category]],MyTransactions[Deposit])</f>
        <v>597.34999999999991</v>
      </c>
      <c r="D17" s="44"/>
      <c r="E17" s="44"/>
      <c r="F17" s="42"/>
      <c r="G17" s="31">
        <v>2024</v>
      </c>
      <c r="H17" s="41">
        <v>41244</v>
      </c>
      <c r="I17" s="31" t="s">
        <v>103</v>
      </c>
      <c r="J17" s="31" t="s">
        <v>52</v>
      </c>
      <c r="K17" s="40">
        <v>0</v>
      </c>
      <c r="L17" s="40"/>
      <c r="M17" s="40">
        <f>IF(ISBLANK(MyTransactions[[#This Row],[Withdrawal]]),M16+MyTransactions[[#This Row],[Deposit]],M16-MyTransactions[[#This Row],[Withdrawal]])</f>
        <v>8611.1400000000012</v>
      </c>
      <c r="N17" s="40" t="s">
        <v>101</v>
      </c>
      <c r="O17" s="47"/>
      <c r="P17" s="47"/>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row>
    <row r="18" spans="2:113" x14ac:dyDescent="0.4">
      <c r="B18" s="42" t="s">
        <v>33</v>
      </c>
      <c r="C18" s="44">
        <f>SUMIF(MyTransactions[Category],"=" &amp;CategoryTable[[#This Row],[Category]],MyTransactions[Deposit])</f>
        <v>480.62</v>
      </c>
      <c r="D18" s="44"/>
      <c r="E18" s="44"/>
      <c r="F18" s="42"/>
      <c r="G18" s="31"/>
      <c r="H18" s="41">
        <v>41244</v>
      </c>
      <c r="I18" s="31" t="s">
        <v>89</v>
      </c>
      <c r="J18" s="31" t="s">
        <v>32</v>
      </c>
      <c r="K18" s="40"/>
      <c r="L18" s="40">
        <v>112.14</v>
      </c>
      <c r="M18" s="40">
        <f>IF(ISBLANK(MyTransactions[[#This Row],[Withdrawal]]),M17+MyTransactions[[#This Row],[Deposit]],M17-MyTransactions[[#This Row],[Withdrawal]])</f>
        <v>8723.2800000000007</v>
      </c>
      <c r="N18" s="40" t="s">
        <v>101</v>
      </c>
      <c r="O18" s="47"/>
      <c r="P18" s="47"/>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row>
    <row r="19" spans="2:113" x14ac:dyDescent="0.4">
      <c r="B19" s="42" t="s">
        <v>34</v>
      </c>
      <c r="C19" s="44">
        <f>SUMIF(MyTransactions[Category],"=" &amp;CategoryTable[[#This Row],[Category]],MyTransactions[Withdrawal])</f>
        <v>518.01</v>
      </c>
      <c r="D19" s="44"/>
      <c r="E19" s="44"/>
      <c r="F19" s="42"/>
      <c r="G19" s="31">
        <v>2026</v>
      </c>
      <c r="H19" s="41">
        <v>41244</v>
      </c>
      <c r="I19" s="31" t="s">
        <v>87</v>
      </c>
      <c r="J19" s="31"/>
      <c r="K19" s="40">
        <v>0</v>
      </c>
      <c r="L19" s="40"/>
      <c r="M19" s="40">
        <f>IF(ISBLANK(MyTransactions[[#This Row],[Withdrawal]]),M18+MyTransactions[[#This Row],[Deposit]],M18-MyTransactions[[#This Row],[Withdrawal]])</f>
        <v>8723.2800000000007</v>
      </c>
      <c r="N19" s="40" t="s">
        <v>101</v>
      </c>
      <c r="O19" s="47"/>
      <c r="P19" s="47"/>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row>
    <row r="20" spans="2:113" x14ac:dyDescent="0.4">
      <c r="B20" s="42" t="s">
        <v>35</v>
      </c>
      <c r="C20" s="44">
        <f>SUMIF(MyTransactions[Category],"=" &amp;CategoryTable[[#This Row],[Category]],MyTransactions[Withdrawal])</f>
        <v>0</v>
      </c>
      <c r="D20" s="44"/>
      <c r="E20" s="44"/>
      <c r="F20" s="42"/>
      <c r="G20" s="31">
        <v>2027</v>
      </c>
      <c r="H20" s="41">
        <v>41244</v>
      </c>
      <c r="I20" s="31" t="s">
        <v>87</v>
      </c>
      <c r="J20" s="31"/>
      <c r="K20" s="40">
        <v>0</v>
      </c>
      <c r="L20" s="40"/>
      <c r="M20" s="40">
        <f>IF(ISBLANK(MyTransactions[[#This Row],[Withdrawal]]),M19+MyTransactions[[#This Row],[Deposit]],M19-MyTransactions[[#This Row],[Withdrawal]])</f>
        <v>8723.2800000000007</v>
      </c>
      <c r="N20" s="40" t="s">
        <v>101</v>
      </c>
      <c r="O20" s="47"/>
      <c r="P20" s="47" t="s">
        <v>143</v>
      </c>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row>
    <row r="21" spans="2:113" x14ac:dyDescent="0.4">
      <c r="B21" s="42" t="s">
        <v>36</v>
      </c>
      <c r="C21" s="44">
        <f>SUMIF(MyTransactions[Category],"=" &amp;CategoryTable[[#This Row],[Category]],MyTransactions[Withdrawal])</f>
        <v>47</v>
      </c>
      <c r="D21" s="44"/>
      <c r="E21" s="44"/>
      <c r="G21" s="31">
        <v>2025</v>
      </c>
      <c r="H21" s="41">
        <v>41253</v>
      </c>
      <c r="I21" s="31" t="s">
        <v>86</v>
      </c>
      <c r="J21" s="31" t="s">
        <v>45</v>
      </c>
      <c r="K21" s="40">
        <v>58</v>
      </c>
      <c r="L21" s="40"/>
      <c r="M21" s="40">
        <f>IF(ISBLANK(MyTransactions[[#This Row],[Withdrawal]]),M20+MyTransactions[[#This Row],[Deposit]],M20-MyTransactions[[#This Row],[Withdrawal]])</f>
        <v>8665.2800000000007</v>
      </c>
      <c r="N21" s="40" t="s">
        <v>101</v>
      </c>
      <c r="O21" s="47"/>
      <c r="P21" s="47"/>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row>
    <row r="22" spans="2:113" x14ac:dyDescent="0.4">
      <c r="B22" s="42" t="s">
        <v>37</v>
      </c>
      <c r="C22" s="44">
        <f>SUMIF(MyTransactions[Category],"=" &amp;CategoryTable[[#This Row],[Category]],MyTransactions[Withdrawal])</f>
        <v>0</v>
      </c>
      <c r="D22" s="44"/>
      <c r="E22" s="44"/>
      <c r="F22" s="3"/>
      <c r="G22" s="31">
        <v>2028</v>
      </c>
      <c r="H22" s="41">
        <v>41253</v>
      </c>
      <c r="I22" s="31" t="s">
        <v>88</v>
      </c>
      <c r="J22" s="31"/>
      <c r="K22" s="40">
        <v>119.51</v>
      </c>
      <c r="L22" s="40"/>
      <c r="M22" s="40">
        <f>IF(ISBLANK(MyTransactions[[#This Row],[Withdrawal]]),M21+MyTransactions[[#This Row],[Deposit]],M21-MyTransactions[[#This Row],[Withdrawal]])</f>
        <v>8545.77</v>
      </c>
      <c r="N22" s="40" t="s">
        <v>101</v>
      </c>
      <c r="O22" s="47"/>
      <c r="P22" s="47"/>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row>
    <row r="23" spans="2:113" s="29" customFormat="1" ht="13.8" x14ac:dyDescent="0.3">
      <c r="B23" s="42" t="s">
        <v>38</v>
      </c>
      <c r="C23" s="44">
        <f>SUMIF(MyTransactions[Category],"=" &amp;CategoryTable[[#This Row],[Category]],MyTransactions[Withdrawal])</f>
        <v>0</v>
      </c>
      <c r="D23" s="44"/>
      <c r="E23" s="44"/>
      <c r="G23" s="31"/>
      <c r="H23" s="41">
        <v>41274</v>
      </c>
      <c r="I23" s="31" t="s">
        <v>90</v>
      </c>
      <c r="J23" s="31" t="s">
        <v>91</v>
      </c>
      <c r="K23" s="40"/>
      <c r="L23" s="40">
        <v>0.82</v>
      </c>
      <c r="M23" s="40">
        <f>IF(ISBLANK(MyTransactions[[#This Row],[Withdrawal]]),M22+MyTransactions[[#This Row],[Deposit]],M22-MyTransactions[[#This Row],[Withdrawal]])</f>
        <v>8546.59</v>
      </c>
      <c r="N23" s="40" t="s">
        <v>101</v>
      </c>
      <c r="O23" s="47"/>
      <c r="P23" s="47"/>
    </row>
    <row r="24" spans="2:113" s="29" customFormat="1" ht="13.8" x14ac:dyDescent="0.3">
      <c r="B24" s="42" t="s">
        <v>39</v>
      </c>
      <c r="C24" s="44">
        <f>SUMIF(MyTransactions[Category],"=" &amp;CategoryTable[[#This Row],[Category]],MyTransactions[Withdrawal])</f>
        <v>347.76</v>
      </c>
      <c r="D24" s="44"/>
      <c r="E24" s="44"/>
      <c r="G24" s="31"/>
      <c r="H24" s="41">
        <v>41305</v>
      </c>
      <c r="I24" s="31" t="s">
        <v>90</v>
      </c>
      <c r="J24" s="31" t="s">
        <v>91</v>
      </c>
      <c r="K24" s="40"/>
      <c r="L24" s="40">
        <v>0.72</v>
      </c>
      <c r="M24" s="40">
        <f>IF(ISBLANK(MyTransactions[[#This Row],[Withdrawal]]),M23+MyTransactions[[#This Row],[Deposit]],M23-MyTransactions[[#This Row],[Withdrawal]])</f>
        <v>8547.31</v>
      </c>
      <c r="N24" s="40" t="s">
        <v>101</v>
      </c>
      <c r="O24" s="47"/>
      <c r="P24" s="47"/>
    </row>
    <row r="25" spans="2:113" s="29" customFormat="1" ht="13.8" x14ac:dyDescent="0.3">
      <c r="B25" s="42" t="s">
        <v>40</v>
      </c>
      <c r="C25" s="44">
        <f>SUMIF(MyTransactions[Category],"=" &amp;CategoryTable[[#This Row],[Category]],MyTransactions[Withdrawal])</f>
        <v>161.91999999999999</v>
      </c>
      <c r="D25" s="44"/>
      <c r="E25" s="44"/>
      <c r="G25" s="31">
        <v>2029</v>
      </c>
      <c r="H25" s="41">
        <v>41307</v>
      </c>
      <c r="I25" s="31" t="s">
        <v>92</v>
      </c>
      <c r="J25" s="31" t="s">
        <v>43</v>
      </c>
      <c r="K25" s="40">
        <v>50</v>
      </c>
      <c r="L25" s="40"/>
      <c r="M25" s="40">
        <f>IF(ISBLANK(MyTransactions[[#This Row],[Withdrawal]]),M24+MyTransactions[[#This Row],[Deposit]],M24-MyTransactions[[#This Row],[Withdrawal]])</f>
        <v>8497.31</v>
      </c>
      <c r="N25" s="40" t="s">
        <v>101</v>
      </c>
      <c r="O25" s="47"/>
      <c r="P25" s="47"/>
    </row>
    <row r="26" spans="2:113" s="29" customFormat="1" ht="13.8" x14ac:dyDescent="0.3">
      <c r="B26" s="42" t="s">
        <v>41</v>
      </c>
      <c r="C26" s="44">
        <f>SUMIF(MyTransactions[Category],"=" &amp;CategoryTable[[#This Row],[Category]],MyTransactions[Withdrawal])</f>
        <v>180</v>
      </c>
      <c r="D26" s="44"/>
      <c r="E26" s="44"/>
      <c r="G26" s="31">
        <v>2030</v>
      </c>
      <c r="H26" s="41">
        <v>41307</v>
      </c>
      <c r="I26" s="31" t="s">
        <v>84</v>
      </c>
      <c r="J26" s="31" t="s">
        <v>48</v>
      </c>
      <c r="K26" s="40">
        <v>3.89</v>
      </c>
      <c r="L26" s="40"/>
      <c r="M26" s="40">
        <f>IF(ISBLANK(MyTransactions[[#This Row],[Withdrawal]]),M25+MyTransactions[[#This Row],[Deposit]],M25-MyTransactions[[#This Row],[Withdrawal]])</f>
        <v>8493.42</v>
      </c>
      <c r="N26" s="40" t="s">
        <v>101</v>
      </c>
      <c r="O26" s="47"/>
      <c r="P26" s="47"/>
    </row>
    <row r="27" spans="2:113" s="29" customFormat="1" ht="13.8" x14ac:dyDescent="0.3">
      <c r="B27" s="42" t="s">
        <v>42</v>
      </c>
      <c r="C27" s="44">
        <f>SUMIF(MyTransactions[Category],"=" &amp;CategoryTable[[#This Row],[Category]],MyTransactions[Withdrawal])</f>
        <v>0</v>
      </c>
      <c r="D27" s="44"/>
      <c r="E27" s="44"/>
      <c r="G27" s="31">
        <v>3032</v>
      </c>
      <c r="H27" s="41">
        <v>41307</v>
      </c>
      <c r="I27" s="31" t="s">
        <v>93</v>
      </c>
      <c r="J27" s="31" t="s">
        <v>39</v>
      </c>
      <c r="K27" s="40">
        <v>70</v>
      </c>
      <c r="L27" s="40"/>
      <c r="M27" s="40">
        <f>IF(ISBLANK(MyTransactions[[#This Row],[Withdrawal]]),M26+MyTransactions[[#This Row],[Deposit]],M26-MyTransactions[[#This Row],[Withdrawal]])</f>
        <v>8423.42</v>
      </c>
      <c r="N27" s="40" t="s">
        <v>101</v>
      </c>
      <c r="O27" s="47"/>
      <c r="P27" s="47"/>
    </row>
    <row r="28" spans="2:113" s="29" customFormat="1" ht="13.8" x14ac:dyDescent="0.3">
      <c r="B28" s="42" t="s">
        <v>91</v>
      </c>
      <c r="C28" s="44">
        <f>SUMIF(MyTransactions[Category],"=" &amp;CategoryTable[[#This Row],[Category]],MyTransactions[Withdrawal])</f>
        <v>0</v>
      </c>
      <c r="D28" s="44"/>
      <c r="E28" s="44"/>
      <c r="G28" s="31">
        <v>3033</v>
      </c>
      <c r="H28" s="41">
        <v>41307</v>
      </c>
      <c r="I28" s="31" t="s">
        <v>94</v>
      </c>
      <c r="J28" s="31" t="s">
        <v>67</v>
      </c>
      <c r="K28" s="40">
        <v>1969.25</v>
      </c>
      <c r="L28" s="40"/>
      <c r="M28" s="40">
        <f>IF(ISBLANK(MyTransactions[[#This Row],[Withdrawal]]),M27+MyTransactions[[#This Row],[Deposit]],M27-MyTransactions[[#This Row],[Withdrawal]])</f>
        <v>6454.17</v>
      </c>
      <c r="N28" s="40" t="s">
        <v>101</v>
      </c>
      <c r="O28" s="47"/>
      <c r="P28" s="47"/>
    </row>
    <row r="29" spans="2:113" s="29" customFormat="1" ht="13.8" x14ac:dyDescent="0.3">
      <c r="B29" s="42" t="s">
        <v>43</v>
      </c>
      <c r="C29" s="44">
        <f>SUMIF(MyTransactions[Category],"=" &amp;CategoryTable[[#This Row],[Category]],MyTransactions[Withdrawal])</f>
        <v>250</v>
      </c>
      <c r="D29" s="44"/>
      <c r="E29" s="44"/>
      <c r="G29" s="31">
        <v>3034</v>
      </c>
      <c r="H29" s="41">
        <v>41307</v>
      </c>
      <c r="I29" s="31" t="s">
        <v>95</v>
      </c>
      <c r="J29" s="31" t="s">
        <v>34</v>
      </c>
      <c r="K29" s="40">
        <v>115</v>
      </c>
      <c r="L29" s="40"/>
      <c r="M29" s="40">
        <f>IF(ISBLANK(MyTransactions[[#This Row],[Withdrawal]]),M28+MyTransactions[[#This Row],[Deposit]],M28-MyTransactions[[#This Row],[Withdrawal]])</f>
        <v>6339.17</v>
      </c>
      <c r="N29" s="40" t="s">
        <v>101</v>
      </c>
      <c r="O29" s="47"/>
      <c r="P29" s="47"/>
    </row>
    <row r="30" spans="2:113" s="29" customFormat="1" ht="13.8" x14ac:dyDescent="0.3">
      <c r="B30" s="42" t="s">
        <v>44</v>
      </c>
      <c r="C30" s="44">
        <f>SUMIF(MyTransactions[Category],"=" &amp;CategoryTable[[#This Row],[Category]],MyTransactions[Withdrawal])</f>
        <v>347.2</v>
      </c>
      <c r="D30" s="44"/>
      <c r="E30" s="44"/>
      <c r="G30" s="31">
        <v>3035</v>
      </c>
      <c r="H30" s="41">
        <v>41307</v>
      </c>
      <c r="I30" s="31" t="s">
        <v>96</v>
      </c>
      <c r="J30" s="31" t="s">
        <v>51</v>
      </c>
      <c r="K30" s="40">
        <v>80</v>
      </c>
      <c r="L30" s="40"/>
      <c r="M30" s="40">
        <f>IF(ISBLANK(MyTransactions[[#This Row],[Withdrawal]]),M29+MyTransactions[[#This Row],[Deposit]],M29-MyTransactions[[#This Row],[Withdrawal]])</f>
        <v>6259.17</v>
      </c>
      <c r="N30" s="40" t="s">
        <v>101</v>
      </c>
      <c r="O30" s="47"/>
      <c r="P30" s="47"/>
    </row>
    <row r="31" spans="2:113" s="29" customFormat="1" ht="13.8" x14ac:dyDescent="0.3">
      <c r="B31" s="42" t="s">
        <v>45</v>
      </c>
      <c r="C31" s="44">
        <f>SUMIF(MyTransactions[Category],"=" &amp;CategoryTable[[#This Row],[Category]],MyTransactions[Withdrawal])</f>
        <v>58</v>
      </c>
      <c r="D31" s="44"/>
      <c r="E31" s="44"/>
      <c r="G31" s="31"/>
      <c r="H31" s="41">
        <v>41307</v>
      </c>
      <c r="I31" s="31" t="s">
        <v>99</v>
      </c>
      <c r="J31" s="31" t="s">
        <v>32</v>
      </c>
      <c r="K31" s="40"/>
      <c r="L31" s="40">
        <v>115</v>
      </c>
      <c r="M31" s="40">
        <f>IF(ISBLANK(MyTransactions[[#This Row],[Withdrawal]]),M30+MyTransactions[[#This Row],[Deposit]],M30-MyTransactions[[#This Row],[Withdrawal]])</f>
        <v>6374.17</v>
      </c>
      <c r="N31" s="40" t="s">
        <v>101</v>
      </c>
      <c r="O31" s="47"/>
      <c r="P31" s="47"/>
    </row>
    <row r="32" spans="2:113" s="29" customFormat="1" ht="13.8" x14ac:dyDescent="0.3">
      <c r="B32" s="42" t="s">
        <v>46</v>
      </c>
      <c r="C32" s="44">
        <f>SUMIF(MyTransactions[Category],"=" &amp;CategoryTable[[#This Row],[Category]],MyTransactions[Withdrawal])</f>
        <v>1265</v>
      </c>
      <c r="D32" s="44"/>
      <c r="E32" s="44"/>
      <c r="G32" s="31"/>
      <c r="H32" s="41">
        <v>41307</v>
      </c>
      <c r="I32" s="31" t="s">
        <v>100</v>
      </c>
      <c r="J32" s="31" t="s">
        <v>33</v>
      </c>
      <c r="K32" s="40"/>
      <c r="L32" s="40">
        <v>79.400000000000006</v>
      </c>
      <c r="M32" s="40">
        <f>IF(ISBLANK(MyTransactions[[#This Row],[Withdrawal]]),M31+MyTransactions[[#This Row],[Deposit]],M31-MyTransactions[[#This Row],[Withdrawal]])</f>
        <v>6453.57</v>
      </c>
      <c r="N32" s="40" t="s">
        <v>101</v>
      </c>
      <c r="O32" s="47"/>
      <c r="P32" s="47"/>
    </row>
    <row r="33" spans="2:16" s="29" customFormat="1" ht="13.8" x14ac:dyDescent="0.3">
      <c r="B33" s="42" t="s">
        <v>47</v>
      </c>
      <c r="C33" s="44">
        <f>SUMIF(MyTransactions[Category],"=" &amp;CategoryTable[[#This Row],[Category]],MyTransactions[Withdrawal])</f>
        <v>86.81</v>
      </c>
      <c r="D33" s="44"/>
      <c r="E33" s="44"/>
      <c r="G33" s="31">
        <v>3031</v>
      </c>
      <c r="H33" s="41">
        <v>41307</v>
      </c>
      <c r="I33" s="31" t="s">
        <v>87</v>
      </c>
      <c r="J33" s="31"/>
      <c r="K33" s="40">
        <v>0</v>
      </c>
      <c r="L33" s="40"/>
      <c r="M33" s="40">
        <f>IF(ISBLANK(MyTransactions[[#This Row],[Withdrawal]]),M32+MyTransactions[[#This Row],[Deposit]],M32-MyTransactions[[#This Row],[Withdrawal]])</f>
        <v>6453.57</v>
      </c>
      <c r="N33" s="40" t="s">
        <v>101</v>
      </c>
      <c r="O33" s="47"/>
      <c r="P33" s="47"/>
    </row>
    <row r="34" spans="2:16" s="29" customFormat="1" ht="13.8" x14ac:dyDescent="0.3">
      <c r="B34" s="42" t="s">
        <v>48</v>
      </c>
      <c r="C34" s="44">
        <f>SUMIF(MyTransactions[Category],"=" &amp;CategoryTable[[#This Row],[Category]],MyTransactions[Withdrawal])</f>
        <v>33.980000000000004</v>
      </c>
      <c r="D34" s="44"/>
      <c r="E34" s="44"/>
      <c r="G34" s="31">
        <v>3036</v>
      </c>
      <c r="H34" s="41">
        <v>41330</v>
      </c>
      <c r="I34" s="31" t="s">
        <v>97</v>
      </c>
      <c r="J34" s="31" t="s">
        <v>36</v>
      </c>
      <c r="K34" s="40">
        <v>47</v>
      </c>
      <c r="L34" s="40"/>
      <c r="M34" s="40">
        <f>IF(ISBLANK(MyTransactions[[#This Row],[Withdrawal]]),M33+MyTransactions[[#This Row],[Deposit]],M33-MyTransactions[[#This Row],[Withdrawal]])</f>
        <v>6406.57</v>
      </c>
      <c r="N34" s="40" t="s">
        <v>101</v>
      </c>
      <c r="O34" s="47"/>
      <c r="P34" s="47"/>
    </row>
    <row r="35" spans="2:16" s="29" customFormat="1" ht="13.8" x14ac:dyDescent="0.3">
      <c r="B35" s="42" t="s">
        <v>49</v>
      </c>
      <c r="C35" s="44">
        <f>SUMIF(MyTransactions[Category],"=" &amp;CategoryTable[[#This Row],[Category]],MyTransactions[Withdrawal])</f>
        <v>135.19999999999999</v>
      </c>
      <c r="D35" s="44"/>
      <c r="E35" s="44"/>
      <c r="G35" s="31">
        <v>3036</v>
      </c>
      <c r="H35" s="41">
        <v>41330</v>
      </c>
      <c r="I35" s="31" t="s">
        <v>98</v>
      </c>
      <c r="J35" s="31" t="s">
        <v>32</v>
      </c>
      <c r="K35" s="40">
        <v>27</v>
      </c>
      <c r="L35" s="40"/>
      <c r="M35" s="40">
        <f>IF(ISBLANK(MyTransactions[[#This Row],[Withdrawal]]),M34+MyTransactions[[#This Row],[Deposit]],M34-MyTransactions[[#This Row],[Withdrawal]])</f>
        <v>6379.57</v>
      </c>
      <c r="N35" s="40" t="s">
        <v>101</v>
      </c>
      <c r="O35" s="47"/>
      <c r="P35" s="47"/>
    </row>
    <row r="36" spans="2:16" s="29" customFormat="1" ht="13.8" x14ac:dyDescent="0.3">
      <c r="B36" s="42" t="s">
        <v>50</v>
      </c>
      <c r="C36" s="44">
        <f>SUMIF(MyTransactions[Category],"=" &amp;CategoryTable[[#This Row],[Category]],MyTransactions[Withdrawal])</f>
        <v>0</v>
      </c>
      <c r="D36" s="44"/>
      <c r="E36" s="44"/>
      <c r="G36" s="31"/>
      <c r="H36" s="41">
        <v>41333</v>
      </c>
      <c r="I36" s="31" t="s">
        <v>90</v>
      </c>
      <c r="J36" s="31" t="s">
        <v>91</v>
      </c>
      <c r="K36" s="40"/>
      <c r="L36" s="40">
        <v>0.64</v>
      </c>
      <c r="M36" s="40">
        <f>IF(ISBLANK(MyTransactions[[#This Row],[Withdrawal]]),M35+MyTransactions[[#This Row],[Deposit]],M35-MyTransactions[[#This Row],[Withdrawal]])</f>
        <v>6380.21</v>
      </c>
      <c r="N36" s="40" t="s">
        <v>101</v>
      </c>
      <c r="O36" s="47"/>
      <c r="P36" s="47"/>
    </row>
    <row r="37" spans="2:16" s="29" customFormat="1" ht="13.8" x14ac:dyDescent="0.3">
      <c r="B37" s="42" t="s">
        <v>51</v>
      </c>
      <c r="C37" s="44">
        <f>SUMIF(MyTransactions[Category],"=" &amp;CategoryTable[[#This Row],[Category]],MyTransactions[Withdrawal])</f>
        <v>240</v>
      </c>
      <c r="D37" s="44"/>
      <c r="E37" s="44"/>
      <c r="G37" s="45"/>
      <c r="H37" s="46">
        <v>41362</v>
      </c>
      <c r="I37" s="45" t="s">
        <v>90</v>
      </c>
      <c r="J37" s="45" t="s">
        <v>91</v>
      </c>
      <c r="K37" s="47"/>
      <c r="L37" s="47">
        <v>0.71</v>
      </c>
      <c r="M37" s="47">
        <f>IF(ISBLANK(MyTransactions[[#This Row],[Withdrawal]]),M36+MyTransactions[[#This Row],[Deposit]],M36-MyTransactions[[#This Row],[Withdrawal]])</f>
        <v>6380.92</v>
      </c>
      <c r="N37" s="47" t="s">
        <v>101</v>
      </c>
      <c r="O37" s="47"/>
      <c r="P37" s="47"/>
    </row>
    <row r="38" spans="2:16" s="29" customFormat="1" ht="13.8" x14ac:dyDescent="0.3">
      <c r="B38" s="42" t="s">
        <v>52</v>
      </c>
      <c r="C38" s="44">
        <f>SUMIF(MyTransactions[Category],"=" &amp;CategoryTable[[#This Row],[Category]],MyTransactions[Withdrawal])</f>
        <v>20</v>
      </c>
      <c r="D38" s="44"/>
      <c r="E38" s="44"/>
      <c r="G38" s="31">
        <v>3037</v>
      </c>
      <c r="H38" s="41">
        <v>41363</v>
      </c>
      <c r="I38" s="31" t="s">
        <v>104</v>
      </c>
      <c r="J38" s="31" t="s">
        <v>52</v>
      </c>
      <c r="K38" s="40">
        <v>20</v>
      </c>
      <c r="L38" s="40"/>
      <c r="M38" s="40">
        <f>IF(ISBLANK(MyTransactions[[#This Row],[Withdrawal]]),M37+MyTransactions[[#This Row],[Deposit]],M37-MyTransactions[[#This Row],[Withdrawal]])</f>
        <v>6360.92</v>
      </c>
      <c r="N38" s="40" t="s">
        <v>101</v>
      </c>
      <c r="O38" s="47"/>
      <c r="P38" s="47"/>
    </row>
    <row r="39" spans="2:16" s="29" customFormat="1" ht="13.8" x14ac:dyDescent="0.3">
      <c r="B39" s="42" t="s">
        <v>53</v>
      </c>
      <c r="C39" s="44">
        <f>SUMIF(MyTransactions[Category],"=" &amp;CategoryTable[[#This Row],[Category]],MyTransactions[Withdrawal])</f>
        <v>13.25</v>
      </c>
      <c r="D39" s="44"/>
      <c r="E39" s="44"/>
      <c r="G39" s="31">
        <v>3038</v>
      </c>
      <c r="H39" s="41">
        <v>41363</v>
      </c>
      <c r="I39" s="31" t="s">
        <v>105</v>
      </c>
      <c r="J39" s="31" t="s">
        <v>43</v>
      </c>
      <c r="K39" s="40">
        <v>50</v>
      </c>
      <c r="L39" s="40"/>
      <c r="M39" s="40">
        <f>IF(ISBLANK(MyTransactions[[#This Row],[Withdrawal]]),M38+MyTransactions[[#This Row],[Deposit]],M38-MyTransactions[[#This Row],[Withdrawal]])</f>
        <v>6310.92</v>
      </c>
      <c r="N39" s="40" t="s">
        <v>101</v>
      </c>
      <c r="O39" s="47"/>
      <c r="P39" s="47"/>
    </row>
    <row r="40" spans="2:16" s="29" customFormat="1" ht="13.8" x14ac:dyDescent="0.3">
      <c r="B40" s="42" t="s">
        <v>54</v>
      </c>
      <c r="C40" s="44">
        <f>SUMIF(MyTransactions[Category],"=" &amp;CategoryTable[[#This Row],[Category]],MyTransactions[Withdrawal])</f>
        <v>0</v>
      </c>
      <c r="D40" s="44"/>
      <c r="E40" s="44"/>
      <c r="G40" s="45">
        <v>3039</v>
      </c>
      <c r="H40" s="46">
        <v>41363</v>
      </c>
      <c r="I40" s="45" t="s">
        <v>93</v>
      </c>
      <c r="J40" s="45" t="s">
        <v>39</v>
      </c>
      <c r="K40" s="47">
        <v>70</v>
      </c>
      <c r="L40" s="47"/>
      <c r="M40" s="47">
        <f>IF(ISBLANK(MyTransactions[[#This Row],[Withdrawal]]),M39+MyTransactions[[#This Row],[Deposit]],M39-MyTransactions[[#This Row],[Withdrawal]])</f>
        <v>6240.92</v>
      </c>
      <c r="N40" s="47" t="s">
        <v>101</v>
      </c>
      <c r="O40" s="47"/>
      <c r="P40" s="47"/>
    </row>
    <row r="41" spans="2:16" s="29" customFormat="1" ht="13.8" x14ac:dyDescent="0.3">
      <c r="B41" s="42" t="s">
        <v>55</v>
      </c>
      <c r="C41" s="44">
        <f>SUMIF(MyTransactions[Category],"=" &amp;CategoryTable[[#This Row],[Category]],MyTransactions[Withdrawal])</f>
        <v>0</v>
      </c>
      <c r="D41" s="44"/>
      <c r="E41" s="44"/>
      <c r="G41" s="45">
        <v>3039</v>
      </c>
      <c r="H41" s="46">
        <v>41363</v>
      </c>
      <c r="I41" s="45" t="s">
        <v>93</v>
      </c>
      <c r="J41" s="45" t="s">
        <v>70</v>
      </c>
      <c r="K41" s="47">
        <v>43.2</v>
      </c>
      <c r="L41" s="47"/>
      <c r="M41" s="47">
        <f>IF(ISBLANK(MyTransactions[[#This Row],[Withdrawal]]),M40+MyTransactions[[#This Row],[Deposit]],M40-MyTransactions[[#This Row],[Withdrawal]])</f>
        <v>6197.72</v>
      </c>
      <c r="N41" s="47" t="s">
        <v>101</v>
      </c>
      <c r="O41" s="47"/>
      <c r="P41" s="47"/>
    </row>
    <row r="42" spans="2:16" s="29" customFormat="1" ht="13.8" x14ac:dyDescent="0.3">
      <c r="B42" s="42" t="s">
        <v>56</v>
      </c>
      <c r="C42" s="44">
        <f>SUMIF(MyTransactions[Category],"=" &amp;CategoryTable[[#This Row],[Category]],MyTransactions[Withdrawal])</f>
        <v>0</v>
      </c>
      <c r="D42" s="44"/>
      <c r="E42" s="44"/>
      <c r="G42" s="45">
        <v>3040</v>
      </c>
      <c r="H42" s="46">
        <v>41363</v>
      </c>
      <c r="I42" s="45" t="s">
        <v>106</v>
      </c>
      <c r="J42" s="45" t="s">
        <v>67</v>
      </c>
      <c r="K42" s="47">
        <v>100</v>
      </c>
      <c r="L42" s="47"/>
      <c r="M42" s="47">
        <f>IF(ISBLANK(MyTransactions[[#This Row],[Withdrawal]]),M41+MyTransactions[[#This Row],[Deposit]],M41-MyTransactions[[#This Row],[Withdrawal]])</f>
        <v>6097.72</v>
      </c>
      <c r="N42" s="47" t="s">
        <v>101</v>
      </c>
      <c r="O42" s="47"/>
      <c r="P42" s="47"/>
    </row>
    <row r="43" spans="2:16" s="29" customFormat="1" ht="13.8" x14ac:dyDescent="0.3">
      <c r="B43" s="42" t="s">
        <v>57</v>
      </c>
      <c r="C43" s="44">
        <f>SUMIF(MyTransactions[Category],"=" &amp;CategoryTable[[#This Row],[Category]],MyTransactions[Withdrawal])</f>
        <v>0</v>
      </c>
      <c r="D43" s="44"/>
      <c r="E43" s="44"/>
      <c r="G43" s="45">
        <v>3041</v>
      </c>
      <c r="H43" s="46">
        <v>41363</v>
      </c>
      <c r="I43" s="45" t="s">
        <v>107</v>
      </c>
      <c r="J43" s="45" t="s">
        <v>49</v>
      </c>
      <c r="K43" s="47">
        <v>100</v>
      </c>
      <c r="L43" s="47"/>
      <c r="M43" s="47">
        <f>IF(ISBLANK(MyTransactions[[#This Row],[Withdrawal]]),M42+MyTransactions[[#This Row],[Deposit]],M42-MyTransactions[[#This Row],[Withdrawal]])</f>
        <v>5997.72</v>
      </c>
      <c r="N43" s="47" t="s">
        <v>101</v>
      </c>
      <c r="O43" s="47"/>
      <c r="P43" s="47"/>
    </row>
    <row r="44" spans="2:16" s="29" customFormat="1" ht="13.8" x14ac:dyDescent="0.3">
      <c r="B44" s="42" t="s">
        <v>58</v>
      </c>
      <c r="C44" s="44">
        <f>SUMIF(MyTransactions[Category],"=" &amp;CategoryTable[[#This Row],[Category]],MyTransactions[Withdrawal])</f>
        <v>1989</v>
      </c>
      <c r="D44" s="44"/>
      <c r="E44" s="44"/>
      <c r="G44" s="45">
        <v>3042</v>
      </c>
      <c r="H44" s="46">
        <v>41363</v>
      </c>
      <c r="I44" s="45" t="s">
        <v>84</v>
      </c>
      <c r="J44" s="45" t="s">
        <v>48</v>
      </c>
      <c r="K44" s="47">
        <v>5.4</v>
      </c>
      <c r="L44" s="47"/>
      <c r="M44" s="47">
        <f>IF(ISBLANK(MyTransactions[[#This Row],[Withdrawal]]),M43+MyTransactions[[#This Row],[Deposit]],M43-MyTransactions[[#This Row],[Withdrawal]])</f>
        <v>5992.3200000000006</v>
      </c>
      <c r="N44" s="47" t="s">
        <v>101</v>
      </c>
      <c r="O44" s="47"/>
      <c r="P44" s="47"/>
    </row>
    <row r="45" spans="2:16" s="29" customFormat="1" ht="13.8" x14ac:dyDescent="0.3">
      <c r="B45" s="42" t="s">
        <v>59</v>
      </c>
      <c r="C45" s="44">
        <f>SUMIF(MyTransactions[Category],"=" &amp;CategoryTable[[#This Row],[Category]],MyTransactions[Withdrawal])</f>
        <v>1326</v>
      </c>
      <c r="D45" s="44"/>
      <c r="E45" s="44"/>
      <c r="G45" s="45">
        <v>3042</v>
      </c>
      <c r="H45" s="46">
        <v>41363</v>
      </c>
      <c r="I45" s="45" t="s">
        <v>84</v>
      </c>
      <c r="J45" s="45" t="s">
        <v>47</v>
      </c>
      <c r="K45" s="47">
        <v>7.47</v>
      </c>
      <c r="L45" s="47"/>
      <c r="M45" s="47">
        <f>IF(ISBLANK(MyTransactions[[#This Row],[Withdrawal]]),M44+MyTransactions[[#This Row],[Deposit]],M44-MyTransactions[[#This Row],[Withdrawal]])</f>
        <v>5984.85</v>
      </c>
      <c r="N45" s="47" t="s">
        <v>101</v>
      </c>
      <c r="O45" s="47"/>
      <c r="P45" s="47"/>
    </row>
    <row r="46" spans="2:16" s="29" customFormat="1" ht="13.8" x14ac:dyDescent="0.3">
      <c r="B46" s="42" t="s">
        <v>60</v>
      </c>
      <c r="C46" s="44">
        <f>SUMIF(MyTransactions[Category],"=" &amp;CategoryTable[[#This Row],[Category]],MyTransactions[Deposit])</f>
        <v>5208.49</v>
      </c>
      <c r="D46" s="44"/>
      <c r="E46" s="44"/>
      <c r="G46" s="45">
        <v>3044</v>
      </c>
      <c r="H46" s="46">
        <v>41363</v>
      </c>
      <c r="I46" s="45" t="s">
        <v>110</v>
      </c>
      <c r="J46" s="45"/>
      <c r="K46" s="47">
        <v>411.9</v>
      </c>
      <c r="L46" s="47"/>
      <c r="M46" s="47">
        <f>IF(ISBLANK(MyTransactions[[#This Row],[Withdrawal]]),M45+MyTransactions[[#This Row],[Deposit]],M45-MyTransactions[[#This Row],[Withdrawal]])</f>
        <v>5572.9500000000007</v>
      </c>
      <c r="N46" s="47" t="s">
        <v>101</v>
      </c>
      <c r="O46" s="47"/>
      <c r="P46" s="47"/>
    </row>
    <row r="47" spans="2:16" s="29" customFormat="1" ht="13.8" x14ac:dyDescent="0.3">
      <c r="B47" s="42" t="s">
        <v>61</v>
      </c>
      <c r="C47" s="44">
        <f>SUMIF(MyTransactions[Category],"=" &amp;CategoryTable[[#This Row],[Category]],MyTransactions[Deposit])</f>
        <v>10014.44</v>
      </c>
      <c r="D47" s="44"/>
      <c r="E47" s="44"/>
      <c r="G47" s="45">
        <v>3045</v>
      </c>
      <c r="H47" s="46">
        <v>41363</v>
      </c>
      <c r="I47" s="45" t="s">
        <v>109</v>
      </c>
      <c r="J47" s="45"/>
      <c r="K47" s="47">
        <v>119.95</v>
      </c>
      <c r="L47" s="47"/>
      <c r="M47" s="47">
        <f>IF(ISBLANK(MyTransactions[[#This Row],[Withdrawal]]),M46+MyTransactions[[#This Row],[Deposit]],M46-MyTransactions[[#This Row],[Withdrawal]])</f>
        <v>5453.0000000000009</v>
      </c>
      <c r="N47" s="47" t="s">
        <v>101</v>
      </c>
      <c r="O47" s="47"/>
      <c r="P47" s="47"/>
    </row>
    <row r="48" spans="2:16" s="29" customFormat="1" ht="13.8" x14ac:dyDescent="0.3">
      <c r="B48" s="42" t="s">
        <v>62</v>
      </c>
      <c r="C48" s="44">
        <f>SUMIF(MyTransactions[Category],"=" &amp;CategoryTable[[#This Row],[Category]],MyTransactions[Withdrawal])</f>
        <v>0</v>
      </c>
      <c r="D48" s="44"/>
      <c r="E48" s="44"/>
      <c r="G48" s="45"/>
      <c r="H48" s="46">
        <v>41363</v>
      </c>
      <c r="I48" s="45" t="s">
        <v>112</v>
      </c>
      <c r="J48" s="45" t="s">
        <v>32</v>
      </c>
      <c r="K48" s="47"/>
      <c r="L48" s="47">
        <v>27</v>
      </c>
      <c r="M48" s="47">
        <f>IF(ISBLANK(MyTransactions[[#This Row],[Withdrawal]]),M47+MyTransactions[[#This Row],[Deposit]],M47-MyTransactions[[#This Row],[Withdrawal]])</f>
        <v>5480.0000000000009</v>
      </c>
      <c r="N48" s="47" t="s">
        <v>101</v>
      </c>
      <c r="O48" s="47"/>
      <c r="P48" s="47"/>
    </row>
    <row r="49" spans="2:16" s="29" customFormat="1" ht="13.8" x14ac:dyDescent="0.3">
      <c r="B49" s="42" t="s">
        <v>63</v>
      </c>
      <c r="C49" s="44">
        <f>SUMIF(MyTransactions[Category],"=" &amp;CategoryTable[[#This Row],[Category]],MyTransactions[Withdrawal])</f>
        <v>100</v>
      </c>
      <c r="D49" s="44"/>
      <c r="E49" s="44"/>
      <c r="G49" s="45"/>
      <c r="H49" s="46">
        <v>41363</v>
      </c>
      <c r="I49" s="45" t="s">
        <v>113</v>
      </c>
      <c r="J49" s="45" t="s">
        <v>51</v>
      </c>
      <c r="K49" s="47"/>
      <c r="L49" s="47">
        <v>80</v>
      </c>
      <c r="M49" s="47">
        <f>IF(ISBLANK(MyTransactions[[#This Row],[Withdrawal]]),M48+MyTransactions[[#This Row],[Deposit]],M48-MyTransactions[[#This Row],[Withdrawal]])</f>
        <v>5560.0000000000009</v>
      </c>
      <c r="N49" s="47" t="s">
        <v>101</v>
      </c>
      <c r="O49" s="47"/>
      <c r="P49" s="47"/>
    </row>
    <row r="50" spans="2:16" s="29" customFormat="1" ht="13.8" x14ac:dyDescent="0.3">
      <c r="B50" s="42" t="s">
        <v>64</v>
      </c>
      <c r="C50" s="44">
        <f>SUMIF(MyTransactions[Category],"=" &amp;CategoryTable[[#This Row],[Category]],MyTransactions[Withdrawal])</f>
        <v>50</v>
      </c>
      <c r="D50" s="44"/>
      <c r="E50" s="44"/>
      <c r="G50" s="45"/>
      <c r="H50" s="46">
        <v>41363</v>
      </c>
      <c r="I50" s="45" t="s">
        <v>115</v>
      </c>
      <c r="J50" s="45" t="s">
        <v>53</v>
      </c>
      <c r="K50" s="47">
        <v>13.25</v>
      </c>
      <c r="L50" s="47"/>
      <c r="M50" s="47">
        <f>IF(ISBLANK(MyTransactions[[#This Row],[Withdrawal]]),M49+MyTransactions[[#This Row],[Deposit]],M49-MyTransactions[[#This Row],[Withdrawal]])</f>
        <v>5546.7500000000009</v>
      </c>
      <c r="N50" s="47" t="s">
        <v>101</v>
      </c>
      <c r="O50" s="47"/>
      <c r="P50" s="47"/>
    </row>
    <row r="51" spans="2:16" s="29" customFormat="1" ht="13.8" x14ac:dyDescent="0.3">
      <c r="B51" s="42" t="s">
        <v>65</v>
      </c>
      <c r="C51" s="44">
        <f>SUMIF(MyTransactions[Category],"=" &amp;CategoryTable[[#This Row],[Category]],MyTransactions[Withdrawal])</f>
        <v>0</v>
      </c>
      <c r="D51" s="44"/>
      <c r="E51" s="44"/>
      <c r="G51" s="45">
        <v>3046</v>
      </c>
      <c r="H51" s="46">
        <v>41363</v>
      </c>
      <c r="I51" s="45" t="s">
        <v>118</v>
      </c>
      <c r="J51" s="45" t="s">
        <v>44</v>
      </c>
      <c r="K51" s="47">
        <v>320</v>
      </c>
      <c r="L51" s="47"/>
      <c r="M51" s="47">
        <f>IF(ISBLANK(MyTransactions[[#This Row],[Withdrawal]]),M50+MyTransactions[[#This Row],[Deposit]],M50-MyTransactions[[#This Row],[Withdrawal]])</f>
        <v>5226.7500000000009</v>
      </c>
      <c r="N51" s="47" t="s">
        <v>101</v>
      </c>
      <c r="O51" s="47"/>
      <c r="P51" s="47"/>
    </row>
    <row r="52" spans="2:16" s="29" customFormat="1" ht="13.8" x14ac:dyDescent="0.3">
      <c r="B52" s="42" t="s">
        <v>66</v>
      </c>
      <c r="C52" s="44">
        <f>SUMIF(MyTransactions[Category],"=" &amp;CategoryTable[[#This Row],[Category]],MyTransactions[Withdrawal])</f>
        <v>3291.31</v>
      </c>
      <c r="D52" s="44"/>
      <c r="E52" s="44"/>
      <c r="G52" s="45">
        <v>3047</v>
      </c>
      <c r="H52" s="46">
        <v>41363</v>
      </c>
      <c r="I52" s="45" t="s">
        <v>119</v>
      </c>
      <c r="J52" s="45" t="s">
        <v>34</v>
      </c>
      <c r="K52" s="47">
        <v>75</v>
      </c>
      <c r="L52" s="47"/>
      <c r="M52" s="47">
        <f>IF(ISBLANK(MyTransactions[[#This Row],[Withdrawal]]),M51+MyTransactions[[#This Row],[Deposit]],M51-MyTransactions[[#This Row],[Withdrawal]])</f>
        <v>5151.7500000000009</v>
      </c>
      <c r="N52" s="47" t="s">
        <v>101</v>
      </c>
      <c r="O52" s="47"/>
      <c r="P52" s="47"/>
    </row>
    <row r="53" spans="2:16" s="29" customFormat="1" ht="13.8" x14ac:dyDescent="0.3">
      <c r="B53" s="42" t="s">
        <v>67</v>
      </c>
      <c r="C53" s="44">
        <f>SUMIF(MyTransactions[Category],"=" &amp;CategoryTable[[#This Row],[Category]],MyTransactions[Withdrawal])</f>
        <v>3857.21</v>
      </c>
      <c r="D53" s="44"/>
      <c r="E53" s="44"/>
      <c r="G53" s="45">
        <v>3043</v>
      </c>
      <c r="H53" s="46">
        <v>41363</v>
      </c>
      <c r="I53" s="45" t="s">
        <v>108</v>
      </c>
      <c r="J53" s="45"/>
      <c r="K53" s="47"/>
      <c r="L53" s="47"/>
      <c r="M53" s="47">
        <f>IF(ISBLANK(MyTransactions[[#This Row],[Withdrawal]]),M52+MyTransactions[[#This Row],[Deposit]],M52-MyTransactions[[#This Row],[Withdrawal]])</f>
        <v>5151.7500000000009</v>
      </c>
      <c r="N53" s="47" t="s">
        <v>101</v>
      </c>
      <c r="O53" s="47"/>
      <c r="P53" s="47"/>
    </row>
    <row r="54" spans="2:16" s="29" customFormat="1" ht="13.8" x14ac:dyDescent="0.3">
      <c r="B54" s="42" t="s">
        <v>68</v>
      </c>
      <c r="C54" s="44">
        <f>SUMIF(MyTransactions[Category],"=" &amp;CategoryTable[[#This Row],[Category]],MyTransactions[Withdrawal])</f>
        <v>479</v>
      </c>
      <c r="D54" s="44"/>
      <c r="E54" s="44"/>
      <c r="G54" s="45"/>
      <c r="H54" s="46">
        <v>41394</v>
      </c>
      <c r="I54" s="45" t="s">
        <v>90</v>
      </c>
      <c r="J54" s="45" t="s">
        <v>91</v>
      </c>
      <c r="K54" s="47"/>
      <c r="L54" s="47">
        <v>0.49</v>
      </c>
      <c r="M54" s="47">
        <f>IF(ISBLANK(MyTransactions[[#This Row],[Withdrawal]]),M53+MyTransactions[[#This Row],[Deposit]],M53-MyTransactions[[#This Row],[Withdrawal]])</f>
        <v>5152.2400000000007</v>
      </c>
      <c r="N54" s="47" t="s">
        <v>101</v>
      </c>
      <c r="O54" s="47"/>
      <c r="P54" s="47"/>
    </row>
    <row r="55" spans="2:16" s="29" customFormat="1" ht="13.8" x14ac:dyDescent="0.3">
      <c r="B55" s="42" t="s">
        <v>69</v>
      </c>
      <c r="C55" s="44">
        <f>SUMIF(MyTransactions[Category],"=" &amp;CategoryTable[[#This Row],[Category]],MyTransactions[Withdrawal])</f>
        <v>4344</v>
      </c>
      <c r="D55" s="44"/>
      <c r="E55" s="44"/>
      <c r="G55" s="45"/>
      <c r="H55" s="46">
        <v>41398</v>
      </c>
      <c r="I55" s="45" t="s">
        <v>114</v>
      </c>
      <c r="J55" s="45" t="s">
        <v>60</v>
      </c>
      <c r="K55" s="47"/>
      <c r="L55" s="47">
        <v>655</v>
      </c>
      <c r="M55" s="47">
        <f>IF(ISBLANK(MyTransactions[[#This Row],[Withdrawal]]),M54+MyTransactions[[#This Row],[Deposit]],M54-MyTransactions[[#This Row],[Withdrawal]])</f>
        <v>5807.2400000000007</v>
      </c>
      <c r="N55" s="47" t="s">
        <v>101</v>
      </c>
      <c r="O55" s="47"/>
      <c r="P55" s="47"/>
    </row>
    <row r="56" spans="2:16" s="29" customFormat="1" ht="13.8" x14ac:dyDescent="0.3">
      <c r="B56" s="42" t="s">
        <v>70</v>
      </c>
      <c r="C56" s="44">
        <f>SUMIF(MyTransactions[Category],"=" &amp;CategoryTable[[#This Row],[Category]],MyTransactions[Withdrawal])</f>
        <v>256.21999999999997</v>
      </c>
      <c r="D56" s="44"/>
      <c r="E56" s="44"/>
      <c r="G56" s="45"/>
      <c r="H56" s="46">
        <v>41407</v>
      </c>
      <c r="I56" s="45" t="s">
        <v>142</v>
      </c>
      <c r="J56" s="45" t="s">
        <v>61</v>
      </c>
      <c r="K56" s="47"/>
      <c r="L56" s="47">
        <v>95</v>
      </c>
      <c r="M56" s="47">
        <f>IF(ISBLANK(MyTransactions[[#This Row],[Withdrawal]]),M55+MyTransactions[[#This Row],[Deposit]],M55-MyTransactions[[#This Row],[Withdrawal]])</f>
        <v>5902.2400000000007</v>
      </c>
      <c r="N56" s="47" t="s">
        <v>101</v>
      </c>
      <c r="O56" s="47"/>
      <c r="P56" s="47"/>
    </row>
    <row r="57" spans="2:16" s="29" customFormat="1" ht="13.8" x14ac:dyDescent="0.3">
      <c r="B57" s="42" t="s">
        <v>71</v>
      </c>
      <c r="C57" s="44">
        <f>SUMIF(MyTransactions[Category],"=" &amp;CategoryTable[[#This Row],[Category]],MyTransactions[Withdrawal])</f>
        <v>36.36</v>
      </c>
      <c r="D57" s="44"/>
      <c r="E57" s="44"/>
      <c r="G57" s="45"/>
      <c r="H57" s="46">
        <v>41425</v>
      </c>
      <c r="I57" s="45" t="s">
        <v>90</v>
      </c>
      <c r="J57" s="45" t="s">
        <v>91</v>
      </c>
      <c r="K57" s="47"/>
      <c r="L57" s="47">
        <v>0.48</v>
      </c>
      <c r="M57" s="47">
        <f>IF(ISBLANK(MyTransactions[[#This Row],[Withdrawal]]),M56+MyTransactions[[#This Row],[Deposit]],M56-MyTransactions[[#This Row],[Withdrawal]])</f>
        <v>5902.72</v>
      </c>
      <c r="N57" s="47" t="s">
        <v>101</v>
      </c>
      <c r="O57" s="47"/>
      <c r="P57" s="47"/>
    </row>
    <row r="58" spans="2:16" s="29" customFormat="1" ht="13.8" x14ac:dyDescent="0.3">
      <c r="B58" s="42" t="s">
        <v>72</v>
      </c>
      <c r="C58" s="44">
        <f>SUMIF(MyTransactions[Category],"=" &amp;CategoryTable[[#This Row],[Category]],MyTransactions[Withdrawal])</f>
        <v>0</v>
      </c>
      <c r="D58" s="44"/>
      <c r="E58" s="44"/>
      <c r="G58" s="45">
        <v>3048</v>
      </c>
      <c r="H58" s="46">
        <v>41426</v>
      </c>
      <c r="I58" s="45" t="s">
        <v>92</v>
      </c>
      <c r="J58" s="45" t="s">
        <v>43</v>
      </c>
      <c r="K58" s="47">
        <v>50</v>
      </c>
      <c r="L58" s="47"/>
      <c r="M58" s="47">
        <f>IF(ISBLANK(MyTransactions[[#This Row],[Withdrawal]]),M57+MyTransactions[[#This Row],[Deposit]],M57-MyTransactions[[#This Row],[Withdrawal]])</f>
        <v>5852.72</v>
      </c>
      <c r="N58" s="47" t="s">
        <v>101</v>
      </c>
      <c r="O58" s="47"/>
      <c r="P58" s="47"/>
    </row>
    <row r="59" spans="2:16" s="29" customFormat="1" ht="13.8" x14ac:dyDescent="0.3">
      <c r="B59" s="42" t="s">
        <v>73</v>
      </c>
      <c r="C59" s="44">
        <f>SUMIF(MyTransactions[Category],"=" &amp;CategoryTable[[#This Row],[Category]],MyTransactions[Withdrawal])</f>
        <v>50</v>
      </c>
      <c r="D59" s="44"/>
      <c r="E59" s="44"/>
      <c r="G59" s="45">
        <v>3049</v>
      </c>
      <c r="H59" s="46">
        <v>41426</v>
      </c>
      <c r="I59" s="45" t="s">
        <v>84</v>
      </c>
      <c r="J59" s="45" t="s">
        <v>47</v>
      </c>
      <c r="K59" s="47">
        <v>7.97</v>
      </c>
      <c r="L59" s="47"/>
      <c r="M59" s="47">
        <f>IF(ISBLANK(MyTransactions[[#This Row],[Withdrawal]]),M58+MyTransactions[[#This Row],[Deposit]],M58-MyTransactions[[#This Row],[Withdrawal]])</f>
        <v>5844.75</v>
      </c>
      <c r="N59" s="47" t="s">
        <v>101</v>
      </c>
      <c r="O59" s="47"/>
      <c r="P59" s="47"/>
    </row>
    <row r="60" spans="2:16" s="29" customFormat="1" ht="13.8" x14ac:dyDescent="0.3">
      <c r="B60" s="42" t="s">
        <v>74</v>
      </c>
      <c r="C60" s="44">
        <f>SUMIF(MyTransactions[Category],"=" &amp;CategoryTable[[#This Row],[Category]],MyTransactions[Withdrawal])</f>
        <v>45.34</v>
      </c>
      <c r="D60" s="44"/>
      <c r="E60" s="44"/>
      <c r="G60" s="45">
        <v>3049</v>
      </c>
      <c r="H60" s="46">
        <v>41426</v>
      </c>
      <c r="I60" s="45" t="s">
        <v>120</v>
      </c>
      <c r="J60" s="45" t="s">
        <v>48</v>
      </c>
      <c r="K60" s="47">
        <v>12.52</v>
      </c>
      <c r="L60" s="47"/>
      <c r="M60" s="47">
        <f>IF(ISBLANK(MyTransactions[[#This Row],[Withdrawal]]),M59+MyTransactions[[#This Row],[Deposit]],M59-MyTransactions[[#This Row],[Withdrawal]])</f>
        <v>5832.23</v>
      </c>
      <c r="N60" s="47" t="s">
        <v>101</v>
      </c>
      <c r="O60" s="47"/>
      <c r="P60" s="47"/>
    </row>
    <row r="61" spans="2:16" s="29" customFormat="1" ht="13.8" x14ac:dyDescent="0.3">
      <c r="B61" s="42"/>
      <c r="C61" s="44">
        <f>SUMIF(MyTransactions[Category],"=" &amp;CategoryTable[[#This Row],[Category]],MyTransactions[Withdrawal])</f>
        <v>651.36</v>
      </c>
      <c r="D61" s="44"/>
      <c r="E61" s="44"/>
      <c r="G61" s="45">
        <v>3050</v>
      </c>
      <c r="H61" s="46">
        <v>41426</v>
      </c>
      <c r="I61" s="45" t="s">
        <v>93</v>
      </c>
      <c r="J61" s="45" t="s">
        <v>39</v>
      </c>
      <c r="K61" s="47">
        <v>73.8</v>
      </c>
      <c r="L61" s="47"/>
      <c r="M61" s="47">
        <f>IF(ISBLANK(MyTransactions[[#This Row],[Withdrawal]]),M60+MyTransactions[[#This Row],[Deposit]],M60-MyTransactions[[#This Row],[Withdrawal]])</f>
        <v>5758.4299999999994</v>
      </c>
      <c r="N61" s="47" t="s">
        <v>101</v>
      </c>
      <c r="O61" s="47"/>
      <c r="P61" s="47"/>
    </row>
    <row r="62" spans="2:16" s="29" customFormat="1" ht="13.8" x14ac:dyDescent="0.3">
      <c r="G62" s="45">
        <v>3051</v>
      </c>
      <c r="H62" s="46">
        <v>41426</v>
      </c>
      <c r="I62" s="45" t="s">
        <v>121</v>
      </c>
      <c r="J62" s="45" t="s">
        <v>51</v>
      </c>
      <c r="K62" s="47">
        <v>80</v>
      </c>
      <c r="L62" s="47"/>
      <c r="M62" s="47">
        <f>IF(ISBLANK(MyTransactions[[#This Row],[Withdrawal]]),M61+MyTransactions[[#This Row],[Deposit]],M61-MyTransactions[[#This Row],[Withdrawal]])</f>
        <v>5678.4299999999994</v>
      </c>
      <c r="N62" s="47" t="s">
        <v>101</v>
      </c>
      <c r="O62" s="47"/>
      <c r="P62" s="47"/>
    </row>
    <row r="63" spans="2:16" s="29" customFormat="1" ht="13.8" x14ac:dyDescent="0.3">
      <c r="G63" s="45"/>
      <c r="H63" s="46">
        <v>41436</v>
      </c>
      <c r="I63" s="45" t="s">
        <v>125</v>
      </c>
      <c r="J63" s="45" t="s">
        <v>32</v>
      </c>
      <c r="K63" s="47"/>
      <c r="L63" s="47">
        <v>187.53</v>
      </c>
      <c r="M63" s="47">
        <f>IF(ISBLANK(MyTransactions[[#This Row],[Withdrawal]]),M62+MyTransactions[[#This Row],[Deposit]],M62-MyTransactions[[#This Row],[Withdrawal]])</f>
        <v>5865.9599999999991</v>
      </c>
      <c r="N63" s="47" t="s">
        <v>101</v>
      </c>
      <c r="O63" s="47"/>
      <c r="P63" s="47"/>
    </row>
    <row r="64" spans="2:16" s="29" customFormat="1" ht="13.8" x14ac:dyDescent="0.3">
      <c r="G64" s="45"/>
      <c r="H64" s="46">
        <v>41455</v>
      </c>
      <c r="I64" s="45" t="s">
        <v>90</v>
      </c>
      <c r="J64" s="45" t="s">
        <v>91</v>
      </c>
      <c r="K64" s="47"/>
      <c r="L64" s="47">
        <v>0.49</v>
      </c>
      <c r="M64" s="47">
        <f>IF(ISBLANK(MyTransactions[[#This Row],[Withdrawal]]),M63+MyTransactions[[#This Row],[Deposit]],M63-MyTransactions[[#This Row],[Withdrawal]])</f>
        <v>5866.4499999999989</v>
      </c>
      <c r="N64" s="40" t="s">
        <v>101</v>
      </c>
      <c r="O64" s="47"/>
      <c r="P64" s="47"/>
    </row>
    <row r="65" spans="7:16" s="29" customFormat="1" ht="13.8" x14ac:dyDescent="0.3">
      <c r="G65" s="45">
        <v>3052</v>
      </c>
      <c r="H65" s="46">
        <v>41462</v>
      </c>
      <c r="I65" s="45" t="s">
        <v>122</v>
      </c>
      <c r="J65" s="45" t="s">
        <v>71</v>
      </c>
      <c r="K65" s="47">
        <v>15</v>
      </c>
      <c r="L65" s="47"/>
      <c r="M65" s="47">
        <f>IF(ISBLANK(MyTransactions[[#This Row],[Withdrawal]]),M64+MyTransactions[[#This Row],[Deposit]],M64-MyTransactions[[#This Row],[Withdrawal]])</f>
        <v>5851.4499999999989</v>
      </c>
      <c r="N65" s="47" t="s">
        <v>101</v>
      </c>
      <c r="O65" s="47"/>
      <c r="P65" s="47"/>
    </row>
    <row r="66" spans="7:16" s="29" customFormat="1" ht="13.8" x14ac:dyDescent="0.3">
      <c r="G66" s="45">
        <v>3053</v>
      </c>
      <c r="H66" s="46">
        <v>41462</v>
      </c>
      <c r="I66" s="45" t="s">
        <v>123</v>
      </c>
      <c r="J66" s="45" t="s">
        <v>70</v>
      </c>
      <c r="K66" s="47">
        <v>45</v>
      </c>
      <c r="L66" s="47"/>
      <c r="M66" s="47">
        <f>IF(ISBLANK(MyTransactions[[#This Row],[Withdrawal]]),M65+MyTransactions[[#This Row],[Deposit]],M65-MyTransactions[[#This Row],[Withdrawal]])</f>
        <v>5806.4499999999989</v>
      </c>
      <c r="N66" s="47" t="s">
        <v>101</v>
      </c>
      <c r="O66" s="47"/>
      <c r="P66" s="47"/>
    </row>
    <row r="67" spans="7:16" s="29" customFormat="1" ht="13.8" x14ac:dyDescent="0.3">
      <c r="G67" s="45">
        <v>3054</v>
      </c>
      <c r="H67" s="46">
        <v>41465</v>
      </c>
      <c r="I67" s="45" t="s">
        <v>124</v>
      </c>
      <c r="J67" s="45" t="s">
        <v>68</v>
      </c>
      <c r="K67" s="47">
        <v>129</v>
      </c>
      <c r="L67" s="47"/>
      <c r="M67" s="47">
        <f>IF(ISBLANK(MyTransactions[[#This Row],[Withdrawal]]),M66+MyTransactions[[#This Row],[Deposit]],M66-MyTransactions[[#This Row],[Withdrawal]])</f>
        <v>5677.4499999999989</v>
      </c>
      <c r="N67" s="47" t="s">
        <v>101</v>
      </c>
      <c r="O67" s="47"/>
      <c r="P67" s="47"/>
    </row>
    <row r="68" spans="7:16" s="29" customFormat="1" ht="13.8" x14ac:dyDescent="0.3">
      <c r="G68" s="45">
        <v>3055</v>
      </c>
      <c r="H68" s="46">
        <v>41483</v>
      </c>
      <c r="I68" s="45" t="s">
        <v>79</v>
      </c>
      <c r="J68" s="45" t="s">
        <v>44</v>
      </c>
      <c r="K68" s="47">
        <v>27.2</v>
      </c>
      <c r="L68" s="47"/>
      <c r="M68" s="47">
        <f>IF(ISBLANK(MyTransactions[[#This Row],[Withdrawal]]),M67+MyTransactions[[#This Row],[Deposit]],M67-MyTransactions[[#This Row],[Withdrawal]])</f>
        <v>5650.2499999999991</v>
      </c>
      <c r="N68" s="47" t="s">
        <v>101</v>
      </c>
      <c r="O68" s="47"/>
      <c r="P68" s="47"/>
    </row>
    <row r="69" spans="7:16" s="29" customFormat="1" ht="13.8" x14ac:dyDescent="0.3">
      <c r="G69" s="45">
        <v>3056</v>
      </c>
      <c r="H69" s="46">
        <v>41483</v>
      </c>
      <c r="I69" s="45" t="s">
        <v>128</v>
      </c>
      <c r="J69" s="45" t="s">
        <v>71</v>
      </c>
      <c r="K69" s="47">
        <v>21.36</v>
      </c>
      <c r="L69" s="47"/>
      <c r="M69" s="47">
        <f>IF(ISBLANK(MyTransactions[[#This Row],[Withdrawal]]),M68+MyTransactions[[#This Row],[Deposit]],M68-MyTransactions[[#This Row],[Withdrawal]])</f>
        <v>5628.8899999999994</v>
      </c>
      <c r="N69" s="47" t="s">
        <v>101</v>
      </c>
      <c r="O69" s="47"/>
      <c r="P69" s="47"/>
    </row>
    <row r="70" spans="7:16" s="29" customFormat="1" ht="13.8" x14ac:dyDescent="0.3">
      <c r="G70" s="45">
        <v>3058</v>
      </c>
      <c r="H70" s="46">
        <v>41483</v>
      </c>
      <c r="I70" s="45" t="s">
        <v>87</v>
      </c>
      <c r="J70" s="45"/>
      <c r="K70" s="47"/>
      <c r="L70" s="47"/>
      <c r="M70" s="47">
        <f>IF(ISBLANK(MyTransactions[[#This Row],[Withdrawal]]),M69+MyTransactions[[#This Row],[Deposit]],M69-MyTransactions[[#This Row],[Withdrawal]])</f>
        <v>5628.8899999999994</v>
      </c>
      <c r="N70" s="47" t="s">
        <v>101</v>
      </c>
      <c r="O70" s="47"/>
      <c r="P70" s="47"/>
    </row>
    <row r="71" spans="7:16" s="29" customFormat="1" ht="13.8" x14ac:dyDescent="0.3">
      <c r="G71" s="45"/>
      <c r="H71" s="46">
        <v>41486</v>
      </c>
      <c r="I71" s="45" t="s">
        <v>90</v>
      </c>
      <c r="J71" s="45" t="s">
        <v>91</v>
      </c>
      <c r="K71" s="47"/>
      <c r="L71" s="47">
        <v>0.4</v>
      </c>
      <c r="M71" s="47">
        <f>IF(ISBLANK(MyTransactions[[#This Row],[Withdrawal]]),M70+MyTransactions[[#This Row],[Deposit]],M70-MyTransactions[[#This Row],[Withdrawal]])</f>
        <v>5629.2899999999991</v>
      </c>
      <c r="N71" s="40" t="s">
        <v>101</v>
      </c>
      <c r="O71" s="47"/>
      <c r="P71" s="47"/>
    </row>
    <row r="72" spans="7:16" s="29" customFormat="1" ht="13.8" x14ac:dyDescent="0.3">
      <c r="G72" s="45"/>
      <c r="H72" s="46">
        <v>41488</v>
      </c>
      <c r="I72" s="45" t="s">
        <v>126</v>
      </c>
      <c r="J72" s="45" t="s">
        <v>61</v>
      </c>
      <c r="K72" s="47"/>
      <c r="L72" s="47">
        <v>755</v>
      </c>
      <c r="M72" s="47">
        <f>IF(ISBLANK(MyTransactions[[#This Row],[Withdrawal]]),M71+MyTransactions[[#This Row],[Deposit]],M71-MyTransactions[[#This Row],[Withdrawal]])</f>
        <v>6384.2899999999991</v>
      </c>
      <c r="N72" s="47" t="s">
        <v>101</v>
      </c>
      <c r="O72" s="47"/>
      <c r="P72" s="47"/>
    </row>
    <row r="73" spans="7:16" s="29" customFormat="1" ht="13.8" x14ac:dyDescent="0.3">
      <c r="G73" s="45"/>
      <c r="H73" s="46">
        <v>41488</v>
      </c>
      <c r="I73" s="45" t="s">
        <v>127</v>
      </c>
      <c r="J73" s="45" t="s">
        <v>60</v>
      </c>
      <c r="K73" s="47"/>
      <c r="L73" s="47">
        <v>20</v>
      </c>
      <c r="M73" s="47">
        <f>IF(ISBLANK(MyTransactions[[#This Row],[Withdrawal]]),M72+MyTransactions[[#This Row],[Deposit]],M72-MyTransactions[[#This Row],[Withdrawal]])</f>
        <v>6404.2899999999991</v>
      </c>
      <c r="N73" s="47" t="s">
        <v>101</v>
      </c>
      <c r="O73" s="47"/>
      <c r="P73" s="47"/>
    </row>
    <row r="74" spans="7:16" s="29" customFormat="1" ht="13.8" x14ac:dyDescent="0.3">
      <c r="G74" s="45">
        <v>3057</v>
      </c>
      <c r="H74" s="46">
        <v>41489</v>
      </c>
      <c r="I74" s="45" t="s">
        <v>92</v>
      </c>
      <c r="J74" s="45" t="s">
        <v>43</v>
      </c>
      <c r="K74" s="47">
        <v>50</v>
      </c>
      <c r="L74" s="47"/>
      <c r="M74" s="47">
        <f>IF(ISBLANK(MyTransactions[[#This Row],[Withdrawal]]),M73+MyTransactions[[#This Row],[Deposit]],M73-MyTransactions[[#This Row],[Withdrawal]])</f>
        <v>6354.2899999999991</v>
      </c>
      <c r="N74" s="47" t="s">
        <v>101</v>
      </c>
      <c r="O74" s="47"/>
      <c r="P74" s="47"/>
    </row>
    <row r="75" spans="7:16" s="29" customFormat="1" ht="13.8" x14ac:dyDescent="0.3">
      <c r="G75" s="45">
        <v>3059</v>
      </c>
      <c r="H75" s="46">
        <v>41489</v>
      </c>
      <c r="I75" s="45" t="s">
        <v>128</v>
      </c>
      <c r="J75" s="45" t="s">
        <v>67</v>
      </c>
      <c r="K75" s="47">
        <v>500</v>
      </c>
      <c r="L75" s="47"/>
      <c r="M75" s="47">
        <f>IF(ISBLANK(MyTransactions[[#This Row],[Withdrawal]]),M74+MyTransactions[[#This Row],[Deposit]],M74-MyTransactions[[#This Row],[Withdrawal]])</f>
        <v>5854.2899999999991</v>
      </c>
      <c r="N75" s="47" t="s">
        <v>101</v>
      </c>
      <c r="O75" s="47"/>
      <c r="P75" s="47"/>
    </row>
    <row r="76" spans="7:16" s="29" customFormat="1" ht="13.8" x14ac:dyDescent="0.3">
      <c r="G76" s="45">
        <v>3060</v>
      </c>
      <c r="H76" s="46">
        <v>41489</v>
      </c>
      <c r="I76" s="45" t="s">
        <v>129</v>
      </c>
      <c r="J76" s="45" t="s">
        <v>67</v>
      </c>
      <c r="K76" s="47">
        <v>100</v>
      </c>
      <c r="L76" s="47"/>
      <c r="M76" s="47">
        <f>IF(ISBLANK(MyTransactions[[#This Row],[Withdrawal]]),M75+MyTransactions[[#This Row],[Deposit]],M75-MyTransactions[[#This Row],[Withdrawal]])</f>
        <v>5754.2899999999991</v>
      </c>
      <c r="N76" s="47" t="s">
        <v>101</v>
      </c>
      <c r="O76" s="47"/>
      <c r="P76" s="47"/>
    </row>
    <row r="77" spans="7:16" s="29" customFormat="1" ht="13.8" x14ac:dyDescent="0.3">
      <c r="G77" s="45">
        <v>3060</v>
      </c>
      <c r="H77" s="46">
        <v>41489</v>
      </c>
      <c r="I77" s="45" t="s">
        <v>129</v>
      </c>
      <c r="J77" s="45" t="s">
        <v>70</v>
      </c>
      <c r="K77" s="47">
        <v>100</v>
      </c>
      <c r="L77" s="47"/>
      <c r="M77" s="47">
        <f>IF(ISBLANK(MyTransactions[[#This Row],[Withdrawal]]),M76+MyTransactions[[#This Row],[Deposit]],M76-MyTransactions[[#This Row],[Withdrawal]])</f>
        <v>5654.2899999999991</v>
      </c>
      <c r="N77" s="47" t="s">
        <v>101</v>
      </c>
      <c r="O77" s="47"/>
      <c r="P77" s="47"/>
    </row>
    <row r="78" spans="7:16" s="29" customFormat="1" ht="13.8" x14ac:dyDescent="0.3">
      <c r="G78" s="45">
        <v>3061</v>
      </c>
      <c r="H78" s="46">
        <v>41489</v>
      </c>
      <c r="I78" s="45" t="s">
        <v>130</v>
      </c>
      <c r="J78" s="45" t="s">
        <v>47</v>
      </c>
      <c r="K78" s="47">
        <v>21.37</v>
      </c>
      <c r="L78" s="47"/>
      <c r="M78" s="47">
        <f>IF(ISBLANK(MyTransactions[[#This Row],[Withdrawal]]),M77+MyTransactions[[#This Row],[Deposit]],M77-MyTransactions[[#This Row],[Withdrawal]])</f>
        <v>5632.9199999999992</v>
      </c>
      <c r="N78" s="47" t="s">
        <v>101</v>
      </c>
      <c r="O78" s="47"/>
      <c r="P78" s="47"/>
    </row>
    <row r="79" spans="7:16" s="29" customFormat="1" ht="13.8" x14ac:dyDescent="0.3">
      <c r="G79" s="45">
        <v>3062</v>
      </c>
      <c r="H79" s="46">
        <v>41489</v>
      </c>
      <c r="I79" s="45" t="s">
        <v>131</v>
      </c>
      <c r="J79" s="45" t="s">
        <v>74</v>
      </c>
      <c r="K79" s="47">
        <v>5.34</v>
      </c>
      <c r="L79" s="47"/>
      <c r="M79" s="47">
        <f>IF(ISBLANK(MyTransactions[[#This Row],[Withdrawal]]),M78+MyTransactions[[#This Row],[Deposit]],M78-MyTransactions[[#This Row],[Withdrawal]])</f>
        <v>5627.579999999999</v>
      </c>
      <c r="N79" s="47" t="s">
        <v>101</v>
      </c>
      <c r="O79" s="47"/>
      <c r="P79" s="47"/>
    </row>
    <row r="80" spans="7:16" s="29" customFormat="1" ht="13.8" x14ac:dyDescent="0.3">
      <c r="G80" s="45">
        <v>3062</v>
      </c>
      <c r="H80" s="46">
        <v>41489</v>
      </c>
      <c r="I80" s="45" t="s">
        <v>131</v>
      </c>
      <c r="J80" s="45" t="s">
        <v>39</v>
      </c>
      <c r="K80" s="47">
        <v>32.06</v>
      </c>
      <c r="L80" s="47"/>
      <c r="M80" s="47">
        <f>IF(ISBLANK(MyTransactions[[#This Row],[Withdrawal]]),M79+MyTransactions[[#This Row],[Deposit]],M79-MyTransactions[[#This Row],[Withdrawal]])</f>
        <v>5595.5199999999986</v>
      </c>
      <c r="N80" s="47" t="s">
        <v>101</v>
      </c>
      <c r="O80" s="47"/>
      <c r="P80" s="47"/>
    </row>
    <row r="81" spans="7:16" s="29" customFormat="1" ht="13.8" x14ac:dyDescent="0.3">
      <c r="G81" s="45">
        <v>3063</v>
      </c>
      <c r="H81" s="46">
        <v>41489</v>
      </c>
      <c r="I81" s="45" t="s">
        <v>132</v>
      </c>
      <c r="J81" s="45" t="s">
        <v>64</v>
      </c>
      <c r="K81" s="47">
        <v>50</v>
      </c>
      <c r="L81" s="47"/>
      <c r="M81" s="47">
        <f>IF(ISBLANK(MyTransactions[[#This Row],[Withdrawal]]),M80+MyTransactions[[#This Row],[Deposit]],M80-MyTransactions[[#This Row],[Withdrawal]])</f>
        <v>5545.5199999999986</v>
      </c>
      <c r="N81" s="47" t="s">
        <v>101</v>
      </c>
      <c r="O81" s="47"/>
      <c r="P81" s="47"/>
    </row>
    <row r="82" spans="7:16" s="29" customFormat="1" ht="13.8" x14ac:dyDescent="0.3">
      <c r="G82" s="45">
        <v>3064</v>
      </c>
      <c r="H82" s="46">
        <v>41489</v>
      </c>
      <c r="I82" s="45" t="s">
        <v>84</v>
      </c>
      <c r="J82" s="45" t="s">
        <v>49</v>
      </c>
      <c r="K82" s="47">
        <v>27.73</v>
      </c>
      <c r="L82" s="47"/>
      <c r="M82" s="47">
        <f>IF(ISBLANK(MyTransactions[[#This Row],[Withdrawal]]),M81+MyTransactions[[#This Row],[Deposit]],M81-MyTransactions[[#This Row],[Withdrawal]])</f>
        <v>5517.7899999999991</v>
      </c>
      <c r="N82" s="47" t="s">
        <v>101</v>
      </c>
      <c r="O82" s="47"/>
      <c r="P82" s="47"/>
    </row>
    <row r="83" spans="7:16" s="29" customFormat="1" ht="13.8" x14ac:dyDescent="0.3">
      <c r="G83" s="45">
        <v>3065</v>
      </c>
      <c r="H83" s="46">
        <v>41489</v>
      </c>
      <c r="I83" s="45" t="s">
        <v>133</v>
      </c>
      <c r="J83" s="45" t="s">
        <v>73</v>
      </c>
      <c r="K83" s="47">
        <v>50</v>
      </c>
      <c r="L83" s="47"/>
      <c r="M83" s="47">
        <f>IF(ISBLANK(MyTransactions[[#This Row],[Withdrawal]]),M82+MyTransactions[[#This Row],[Deposit]],M82-MyTransactions[[#This Row],[Withdrawal]])</f>
        <v>5467.7899999999991</v>
      </c>
      <c r="N83" s="47" t="s">
        <v>101</v>
      </c>
      <c r="O83" s="47"/>
      <c r="P83" s="47"/>
    </row>
    <row r="84" spans="7:16" s="29" customFormat="1" ht="13.8" x14ac:dyDescent="0.3">
      <c r="G84" s="45">
        <v>3065</v>
      </c>
      <c r="H84" s="46">
        <v>41489</v>
      </c>
      <c r="I84" s="45" t="s">
        <v>129</v>
      </c>
      <c r="J84" s="45" t="s">
        <v>74</v>
      </c>
      <c r="K84" s="47">
        <v>40</v>
      </c>
      <c r="L84" s="47"/>
      <c r="M84" s="47">
        <f>IF(ISBLANK(MyTransactions[[#This Row],[Withdrawal]]),M83+MyTransactions[[#This Row],[Deposit]],M83-MyTransactions[[#This Row],[Withdrawal]])</f>
        <v>5427.7899999999991</v>
      </c>
      <c r="N84" s="47" t="s">
        <v>101</v>
      </c>
      <c r="O84" s="47"/>
      <c r="P84" s="47"/>
    </row>
    <row r="85" spans="7:16" s="29" customFormat="1" ht="13.8" x14ac:dyDescent="0.3">
      <c r="G85" s="45">
        <v>3066</v>
      </c>
      <c r="H85" s="46">
        <v>41489</v>
      </c>
      <c r="I85" s="45" t="s">
        <v>134</v>
      </c>
      <c r="J85" s="45" t="s">
        <v>63</v>
      </c>
      <c r="K85" s="47">
        <v>100</v>
      </c>
      <c r="L85" s="47"/>
      <c r="M85" s="47">
        <f>IF(ISBLANK(MyTransactions[[#This Row],[Withdrawal]]),M84+MyTransactions[[#This Row],[Deposit]],M84-MyTransactions[[#This Row],[Withdrawal]])</f>
        <v>5327.7899999999991</v>
      </c>
      <c r="N85" s="47" t="s">
        <v>101</v>
      </c>
      <c r="O85" s="47"/>
      <c r="P85" s="47"/>
    </row>
    <row r="86" spans="7:16" s="29" customFormat="1" ht="13.8" x14ac:dyDescent="0.3">
      <c r="G86" s="45">
        <v>3067</v>
      </c>
      <c r="H86" s="46">
        <v>41489</v>
      </c>
      <c r="I86" s="45" t="s">
        <v>135</v>
      </c>
      <c r="J86" s="45" t="s">
        <v>66</v>
      </c>
      <c r="K86" s="47">
        <v>963.39</v>
      </c>
      <c r="L86" s="47"/>
      <c r="M86" s="47">
        <f>IF(ISBLANK(MyTransactions[[#This Row],[Withdrawal]]),M85+MyTransactions[[#This Row],[Deposit]],M85-MyTransactions[[#This Row],[Withdrawal]])</f>
        <v>4364.3999999999987</v>
      </c>
      <c r="N86" s="47" t="s">
        <v>101</v>
      </c>
      <c r="O86" s="47"/>
      <c r="P86" s="47"/>
    </row>
    <row r="87" spans="7:16" s="29" customFormat="1" ht="13.8" x14ac:dyDescent="0.3">
      <c r="G87" s="45">
        <v>3068</v>
      </c>
      <c r="H87" s="46">
        <v>41489</v>
      </c>
      <c r="I87" s="45" t="s">
        <v>128</v>
      </c>
      <c r="J87" s="45" t="s">
        <v>51</v>
      </c>
      <c r="K87" s="47">
        <v>80</v>
      </c>
      <c r="L87" s="47"/>
      <c r="M87" s="47">
        <f>IF(ISBLANK(MyTransactions[[#This Row],[Withdrawal]]),M86+MyTransactions[[#This Row],[Deposit]],M86-MyTransactions[[#This Row],[Withdrawal]])</f>
        <v>4284.3999999999987</v>
      </c>
      <c r="N87" s="47" t="s">
        <v>101</v>
      </c>
      <c r="O87" s="47"/>
      <c r="P87" s="47"/>
    </row>
    <row r="88" spans="7:16" s="29" customFormat="1" ht="13.8" x14ac:dyDescent="0.3">
      <c r="G88" s="45"/>
      <c r="H88" s="46">
        <v>41489</v>
      </c>
      <c r="I88" s="45" t="s">
        <v>11</v>
      </c>
      <c r="J88" s="45" t="s">
        <v>32</v>
      </c>
      <c r="K88" s="47"/>
      <c r="L88" s="47">
        <v>90.68</v>
      </c>
      <c r="M88" s="47">
        <f>IF(ISBLANK(MyTransactions[[#This Row],[Withdrawal]]),M87+MyTransactions[[#This Row],[Deposit]],M87-MyTransactions[[#This Row],[Withdrawal]])</f>
        <v>4375.079999999999</v>
      </c>
      <c r="N88" s="47" t="s">
        <v>101</v>
      </c>
      <c r="O88" s="47"/>
      <c r="P88" s="47"/>
    </row>
    <row r="89" spans="7:16" s="29" customFormat="1" ht="13.8" x14ac:dyDescent="0.3">
      <c r="G89" s="45"/>
      <c r="H89" s="46">
        <v>41489</v>
      </c>
      <c r="I89" s="45" t="s">
        <v>11</v>
      </c>
      <c r="J89" s="45" t="s">
        <v>61</v>
      </c>
      <c r="K89" s="47"/>
      <c r="L89" s="47">
        <v>380</v>
      </c>
      <c r="M89" s="47">
        <f>IF(ISBLANK(MyTransactions[[#This Row],[Withdrawal]]),M88+MyTransactions[[#This Row],[Deposit]],M88-MyTransactions[[#This Row],[Withdrawal]])</f>
        <v>4755.079999999999</v>
      </c>
      <c r="N89" s="47" t="s">
        <v>101</v>
      </c>
      <c r="O89" s="47"/>
      <c r="P89" s="47"/>
    </row>
    <row r="90" spans="7:16" s="29" customFormat="1" ht="13.8" x14ac:dyDescent="0.3">
      <c r="G90" s="45">
        <v>3069</v>
      </c>
      <c r="H90" s="46">
        <v>41493</v>
      </c>
      <c r="I90" s="45" t="s">
        <v>94</v>
      </c>
      <c r="J90" s="45" t="s">
        <v>67</v>
      </c>
      <c r="K90" s="47">
        <v>1156.26</v>
      </c>
      <c r="L90" s="47"/>
      <c r="M90" s="47">
        <f>IF(ISBLANK(MyTransactions[[#This Row],[Withdrawal]]),M89+MyTransactions[[#This Row],[Deposit]],M89-MyTransactions[[#This Row],[Withdrawal]])</f>
        <v>3598.8199999999988</v>
      </c>
      <c r="N90" s="47" t="s">
        <v>101</v>
      </c>
      <c r="O90" s="47"/>
      <c r="P90" s="47"/>
    </row>
    <row r="91" spans="7:16" s="29" customFormat="1" ht="13.8" x14ac:dyDescent="0.3">
      <c r="G91" s="45"/>
      <c r="H91" s="46">
        <v>41496</v>
      </c>
      <c r="I91" s="45" t="s">
        <v>11</v>
      </c>
      <c r="J91" s="45" t="s">
        <v>61</v>
      </c>
      <c r="K91" s="47"/>
      <c r="L91" s="47">
        <v>140</v>
      </c>
      <c r="M91" s="47">
        <f>IF(ISBLANK(MyTransactions[[#This Row],[Withdrawal]]),M90+MyTransactions[[#This Row],[Deposit]],M90-MyTransactions[[#This Row],[Withdrawal]])</f>
        <v>3738.8199999999988</v>
      </c>
      <c r="N91" s="47" t="s">
        <v>101</v>
      </c>
      <c r="O91" s="47"/>
      <c r="P91" s="47"/>
    </row>
    <row r="92" spans="7:16" s="29" customFormat="1" ht="13.8" x14ac:dyDescent="0.3">
      <c r="G92" s="45"/>
      <c r="H92" s="46">
        <v>41496</v>
      </c>
      <c r="I92" s="45" t="s">
        <v>11</v>
      </c>
      <c r="J92" s="45" t="s">
        <v>95</v>
      </c>
      <c r="K92" s="47"/>
      <c r="L92" s="47">
        <v>2899.05</v>
      </c>
      <c r="M92" s="47">
        <f>IF(ISBLANK(MyTransactions[[#This Row],[Withdrawal]]),M91+MyTransactions[[#This Row],[Deposit]],M91-MyTransactions[[#This Row],[Withdrawal]])</f>
        <v>6637.869999999999</v>
      </c>
      <c r="N92" s="47" t="s">
        <v>101</v>
      </c>
      <c r="O92" s="47"/>
      <c r="P92" s="47"/>
    </row>
    <row r="93" spans="7:16" s="29" customFormat="1" ht="13.8" x14ac:dyDescent="0.3">
      <c r="G93" s="45"/>
      <c r="H93" s="46">
        <v>41498</v>
      </c>
      <c r="I93" s="45" t="s">
        <v>11</v>
      </c>
      <c r="J93" s="45" t="s">
        <v>61</v>
      </c>
      <c r="K93" s="47"/>
      <c r="L93" s="47">
        <v>95</v>
      </c>
      <c r="M93" s="47">
        <f>IF(ISBLANK(MyTransactions[[#This Row],[Withdrawal]]),M92+MyTransactions[[#This Row],[Deposit]],M92-MyTransactions[[#This Row],[Withdrawal]])</f>
        <v>6732.869999999999</v>
      </c>
      <c r="N93" s="47" t="s">
        <v>101</v>
      </c>
      <c r="O93" s="47"/>
      <c r="P93" s="47"/>
    </row>
    <row r="94" spans="7:16" s="29" customFormat="1" ht="13.8" x14ac:dyDescent="0.3">
      <c r="G94" s="45">
        <v>3070</v>
      </c>
      <c r="H94" s="46">
        <v>41522</v>
      </c>
      <c r="I94" s="45" t="s">
        <v>136</v>
      </c>
      <c r="J94" s="45" t="s">
        <v>66</v>
      </c>
      <c r="K94" s="47">
        <v>158.76</v>
      </c>
      <c r="L94" s="47"/>
      <c r="M94" s="47">
        <f>IF(ISBLANK(MyTransactions[[#This Row],[Withdrawal]]),M93+MyTransactions[[#This Row],[Deposit]],M93-MyTransactions[[#This Row],[Withdrawal]])</f>
        <v>6574.1099999999988</v>
      </c>
      <c r="N94" s="47" t="s">
        <v>101</v>
      </c>
      <c r="O94" s="47"/>
      <c r="P94" s="47"/>
    </row>
    <row r="95" spans="7:16" s="29" customFormat="1" ht="13.8" x14ac:dyDescent="0.3">
      <c r="G95" s="45"/>
      <c r="H95" s="46">
        <v>41523</v>
      </c>
      <c r="I95" s="45" t="s">
        <v>11</v>
      </c>
      <c r="J95" s="45" t="s">
        <v>60</v>
      </c>
      <c r="K95" s="47"/>
      <c r="L95" s="47">
        <v>981</v>
      </c>
      <c r="M95" s="47">
        <f>IF(ISBLANK(MyTransactions[[#This Row],[Withdrawal]]),M94+MyTransactions[[#This Row],[Deposit]],M94-MyTransactions[[#This Row],[Withdrawal]])</f>
        <v>7555.1099999999988</v>
      </c>
      <c r="N95" s="47" t="s">
        <v>101</v>
      </c>
      <c r="O95" s="47"/>
      <c r="P95" s="47"/>
    </row>
    <row r="96" spans="7:16" s="29" customFormat="1" ht="13.8" x14ac:dyDescent="0.3">
      <c r="G96" s="45"/>
      <c r="H96" s="46">
        <v>41523</v>
      </c>
      <c r="I96" s="45" t="s">
        <v>11</v>
      </c>
      <c r="J96" s="45" t="s">
        <v>61</v>
      </c>
      <c r="K96" s="47"/>
      <c r="L96" s="47">
        <v>2271</v>
      </c>
      <c r="M96" s="47">
        <f>IF(ISBLANK(MyTransactions[[#This Row],[Withdrawal]]),M95+MyTransactions[[#This Row],[Deposit]],M95-MyTransactions[[#This Row],[Withdrawal]])</f>
        <v>9826.1099999999988</v>
      </c>
      <c r="N96" s="47" t="s">
        <v>101</v>
      </c>
      <c r="O96" s="47"/>
      <c r="P96" s="47"/>
    </row>
    <row r="97" spans="7:16" s="29" customFormat="1" ht="13.8" x14ac:dyDescent="0.3">
      <c r="G97" s="45"/>
      <c r="H97" s="46">
        <v>41523</v>
      </c>
      <c r="I97" s="45" t="s">
        <v>11</v>
      </c>
      <c r="J97" s="45" t="s">
        <v>61</v>
      </c>
      <c r="K97" s="47"/>
      <c r="L97" s="47">
        <v>898</v>
      </c>
      <c r="M97" s="47">
        <f>IF(ISBLANK(MyTransactions[[#This Row],[Withdrawal]]),M96+MyTransactions[[#This Row],[Deposit]],M96-MyTransactions[[#This Row],[Withdrawal]])</f>
        <v>10724.109999999999</v>
      </c>
      <c r="N97" s="47" t="s">
        <v>101</v>
      </c>
      <c r="O97" s="47"/>
      <c r="P97" s="47"/>
    </row>
    <row r="98" spans="7:16" s="29" customFormat="1" ht="13.8" x14ac:dyDescent="0.3">
      <c r="G98" s="45"/>
      <c r="H98" s="46">
        <v>41523</v>
      </c>
      <c r="I98" s="45" t="s">
        <v>11</v>
      </c>
      <c r="J98" s="45" t="s">
        <v>60</v>
      </c>
      <c r="K98" s="47"/>
      <c r="L98" s="47">
        <v>710</v>
      </c>
      <c r="M98" s="47">
        <f>IF(ISBLANK(MyTransactions[[#This Row],[Withdrawal]]),M97+MyTransactions[[#This Row],[Deposit]],M97-MyTransactions[[#This Row],[Withdrawal]])</f>
        <v>11434.109999999999</v>
      </c>
      <c r="N98" s="47" t="s">
        <v>101</v>
      </c>
      <c r="O98" s="47"/>
      <c r="P98" s="47"/>
    </row>
    <row r="99" spans="7:16" s="29" customFormat="1" ht="13.8" x14ac:dyDescent="0.3">
      <c r="G99" s="45"/>
      <c r="H99" s="46">
        <v>41523</v>
      </c>
      <c r="I99" s="45" t="s">
        <v>11</v>
      </c>
      <c r="J99" s="45" t="s">
        <v>61</v>
      </c>
      <c r="K99" s="47"/>
      <c r="L99" s="47">
        <v>2635</v>
      </c>
      <c r="M99" s="47">
        <f>IF(ISBLANK(MyTransactions[[#This Row],[Withdrawal]]),M98+MyTransactions[[#This Row],[Deposit]],M98-MyTransactions[[#This Row],[Withdrawal]])</f>
        <v>14069.109999999999</v>
      </c>
      <c r="N99" s="47" t="s">
        <v>101</v>
      </c>
      <c r="O99" s="47"/>
      <c r="P99" s="47"/>
    </row>
    <row r="100" spans="7:16" s="29" customFormat="1" ht="13.8" x14ac:dyDescent="0.3">
      <c r="G100" s="45"/>
      <c r="H100" s="46">
        <v>41524</v>
      </c>
      <c r="I100" s="45" t="s">
        <v>11</v>
      </c>
      <c r="J100" s="45" t="s">
        <v>60</v>
      </c>
      <c r="K100" s="47"/>
      <c r="L100" s="47">
        <v>675</v>
      </c>
      <c r="M100" s="47">
        <f>IF(ISBLANK(MyTransactions[[#This Row],[Withdrawal]]),M99+MyTransactions[[#This Row],[Deposit]],M99-MyTransactions[[#This Row],[Withdrawal]])</f>
        <v>14744.109999999999</v>
      </c>
      <c r="N100" s="47" t="s">
        <v>101</v>
      </c>
      <c r="O100" s="47"/>
      <c r="P100" s="47"/>
    </row>
    <row r="101" spans="7:16" s="29" customFormat="1" ht="13.8" x14ac:dyDescent="0.3">
      <c r="G101" s="45"/>
      <c r="H101" s="46">
        <v>41524</v>
      </c>
      <c r="I101" s="45" t="s">
        <v>11</v>
      </c>
      <c r="J101" s="45" t="s">
        <v>61</v>
      </c>
      <c r="K101" s="47"/>
      <c r="L101" s="47">
        <v>719.5</v>
      </c>
      <c r="M101" s="47">
        <f>IF(ISBLANK(MyTransactions[[#This Row],[Withdrawal]]),M100+MyTransactions[[#This Row],[Deposit]],M100-MyTransactions[[#This Row],[Withdrawal]])</f>
        <v>15463.609999999999</v>
      </c>
      <c r="N101" s="47" t="s">
        <v>101</v>
      </c>
      <c r="O101" s="47"/>
      <c r="P101" s="47"/>
    </row>
    <row r="102" spans="7:16" s="29" customFormat="1" ht="13.8" x14ac:dyDescent="0.3">
      <c r="G102" s="45"/>
      <c r="H102" s="46">
        <v>41524</v>
      </c>
      <c r="I102" s="45" t="s">
        <v>11</v>
      </c>
      <c r="J102" s="45" t="s">
        <v>61</v>
      </c>
      <c r="K102" s="47"/>
      <c r="L102" s="47">
        <v>210</v>
      </c>
      <c r="M102" s="47">
        <f>IF(ISBLANK(MyTransactions[[#This Row],[Withdrawal]]),M101+MyTransactions[[#This Row],[Deposit]],M101-MyTransactions[[#This Row],[Withdrawal]])</f>
        <v>15673.609999999999</v>
      </c>
      <c r="N102" s="47" t="s">
        <v>101</v>
      </c>
      <c r="O102" s="47"/>
      <c r="P102" s="47"/>
    </row>
    <row r="103" spans="7:16" s="29" customFormat="1" ht="13.8" x14ac:dyDescent="0.3">
      <c r="G103" s="45"/>
      <c r="H103" s="46">
        <v>41524</v>
      </c>
      <c r="I103" s="45" t="s">
        <v>11</v>
      </c>
      <c r="J103" s="45" t="s">
        <v>60</v>
      </c>
      <c r="K103" s="47"/>
      <c r="L103" s="47">
        <v>520</v>
      </c>
      <c r="M103" s="47">
        <f>IF(ISBLANK(MyTransactions[[#This Row],[Withdrawal]]),M102+MyTransactions[[#This Row],[Deposit]],M102-MyTransactions[[#This Row],[Withdrawal]])</f>
        <v>16193.609999999999</v>
      </c>
      <c r="N103" s="47" t="s">
        <v>101</v>
      </c>
      <c r="O103" s="47"/>
      <c r="P103" s="47"/>
    </row>
    <row r="104" spans="7:16" s="29" customFormat="1" ht="13.8" x14ac:dyDescent="0.3">
      <c r="G104" s="45"/>
      <c r="H104" s="46">
        <v>41524</v>
      </c>
      <c r="I104" s="45" t="s">
        <v>11</v>
      </c>
      <c r="J104" s="45" t="s">
        <v>60</v>
      </c>
      <c r="K104" s="47"/>
      <c r="L104" s="47">
        <v>484.75</v>
      </c>
      <c r="M104" s="47">
        <f>IF(ISBLANK(MyTransactions[[#This Row],[Withdrawal]]),M103+MyTransactions[[#This Row],[Deposit]],M103-MyTransactions[[#This Row],[Withdrawal]])</f>
        <v>16678.36</v>
      </c>
      <c r="N104" s="47" t="s">
        <v>101</v>
      </c>
      <c r="O104" s="47"/>
      <c r="P104" s="47"/>
    </row>
    <row r="105" spans="7:16" s="29" customFormat="1" ht="13.8" x14ac:dyDescent="0.3">
      <c r="G105" s="45"/>
      <c r="H105" s="46">
        <v>41524</v>
      </c>
      <c r="I105" s="45" t="s">
        <v>11</v>
      </c>
      <c r="J105" s="45" t="s">
        <v>60</v>
      </c>
      <c r="K105" s="47"/>
      <c r="L105" s="47">
        <v>370</v>
      </c>
      <c r="M105" s="47">
        <f>IF(ISBLANK(MyTransactions[[#This Row],[Withdrawal]]),M104+MyTransactions[[#This Row],[Deposit]],M104-MyTransactions[[#This Row],[Withdrawal]])</f>
        <v>17048.36</v>
      </c>
      <c r="N105" s="47" t="s">
        <v>101</v>
      </c>
      <c r="O105" s="47"/>
      <c r="P105" s="47"/>
    </row>
    <row r="106" spans="7:16" s="29" customFormat="1" ht="13.8" x14ac:dyDescent="0.3">
      <c r="G106" s="45">
        <v>3073</v>
      </c>
      <c r="H106" s="46">
        <v>41525</v>
      </c>
      <c r="I106" s="45" t="s">
        <v>138</v>
      </c>
      <c r="J106" s="45" t="s">
        <v>68</v>
      </c>
      <c r="K106" s="47">
        <v>350</v>
      </c>
      <c r="L106" s="47"/>
      <c r="M106" s="47">
        <f>IF(ISBLANK(MyTransactions[[#This Row],[Withdrawal]]),M105+MyTransactions[[#This Row],[Deposit]],M105-MyTransactions[[#This Row],[Withdrawal]])</f>
        <v>16698.36</v>
      </c>
      <c r="N106" s="47" t="s">
        <v>101</v>
      </c>
      <c r="O106" s="47"/>
      <c r="P106" s="47"/>
    </row>
    <row r="107" spans="7:16" s="29" customFormat="1" ht="13.8" x14ac:dyDescent="0.3">
      <c r="G107" s="45">
        <v>3073</v>
      </c>
      <c r="H107" s="46">
        <v>41525</v>
      </c>
      <c r="I107" s="45" t="s">
        <v>138</v>
      </c>
      <c r="J107" s="45" t="s">
        <v>66</v>
      </c>
      <c r="K107" s="47">
        <v>14.96</v>
      </c>
      <c r="L107" s="47"/>
      <c r="M107" s="47">
        <f>IF(ISBLANK(MyTransactions[[#This Row],[Withdrawal]]),M106+MyTransactions[[#This Row],[Deposit]],M106-MyTransactions[[#This Row],[Withdrawal]])</f>
        <v>16683.400000000001</v>
      </c>
      <c r="N107" s="47" t="s">
        <v>101</v>
      </c>
      <c r="O107" s="47"/>
      <c r="P107" s="47"/>
    </row>
    <row r="108" spans="7:16" s="29" customFormat="1" ht="13.8" x14ac:dyDescent="0.3">
      <c r="G108" s="45">
        <v>3074</v>
      </c>
      <c r="H108" s="46">
        <v>41525</v>
      </c>
      <c r="I108" s="45" t="s">
        <v>84</v>
      </c>
      <c r="J108" s="45" t="s">
        <v>70</v>
      </c>
      <c r="K108" s="47">
        <v>20.57</v>
      </c>
      <c r="L108" s="47"/>
      <c r="M108" s="47">
        <f>IF(ISBLANK(MyTransactions[[#This Row],[Withdrawal]]),M107+MyTransactions[[#This Row],[Deposit]],M107-MyTransactions[[#This Row],[Withdrawal]])</f>
        <v>16662.830000000002</v>
      </c>
      <c r="N108" s="47" t="s">
        <v>101</v>
      </c>
      <c r="O108" s="47"/>
      <c r="P108" s="47"/>
    </row>
    <row r="109" spans="7:16" s="29" customFormat="1" ht="13.8" x14ac:dyDescent="0.3">
      <c r="G109" s="45">
        <v>3075</v>
      </c>
      <c r="H109" s="46">
        <v>41525</v>
      </c>
      <c r="I109" s="45" t="s">
        <v>139</v>
      </c>
      <c r="J109" s="45" t="s">
        <v>69</v>
      </c>
      <c r="K109" s="47">
        <v>4094</v>
      </c>
      <c r="L109" s="47"/>
      <c r="M109" s="47">
        <f>IF(ISBLANK(MyTransactions[[#This Row],[Withdrawal]]),M108+MyTransactions[[#This Row],[Deposit]],M108-MyTransactions[[#This Row],[Withdrawal]])</f>
        <v>12568.830000000002</v>
      </c>
      <c r="N109" s="47" t="s">
        <v>101</v>
      </c>
      <c r="O109" s="47"/>
      <c r="P109" s="47"/>
    </row>
    <row r="110" spans="7:16" s="29" customFormat="1" ht="13.8" x14ac:dyDescent="0.3">
      <c r="G110" s="31"/>
      <c r="H110" s="41">
        <v>41525</v>
      </c>
      <c r="I110" s="31" t="s">
        <v>141</v>
      </c>
      <c r="J110" s="31" t="s">
        <v>61</v>
      </c>
      <c r="K110" s="40"/>
      <c r="L110" s="40">
        <v>919.51</v>
      </c>
      <c r="M110" s="40">
        <f>IF(ISBLANK(MyTransactions[[#This Row],[Withdrawal]]),M109+MyTransactions[[#This Row],[Deposit]],M109-MyTransactions[[#This Row],[Withdrawal]])</f>
        <v>13488.340000000002</v>
      </c>
      <c r="N110" s="40" t="s">
        <v>101</v>
      </c>
      <c r="O110" s="40"/>
      <c r="P110" s="40"/>
    </row>
    <row r="111" spans="7:16" s="29" customFormat="1" ht="13.8" x14ac:dyDescent="0.3">
      <c r="G111" s="31"/>
      <c r="H111" s="41">
        <v>41525</v>
      </c>
      <c r="I111" s="31" t="s">
        <v>141</v>
      </c>
      <c r="J111" s="31" t="s">
        <v>60</v>
      </c>
      <c r="K111" s="40"/>
      <c r="L111" s="40">
        <v>792.74</v>
      </c>
      <c r="M111" s="40">
        <f>IF(ISBLANK(MyTransactions[[#This Row],[Withdrawal]]),M110+MyTransactions[[#This Row],[Deposit]],M110-MyTransactions[[#This Row],[Withdrawal]])</f>
        <v>14281.080000000002</v>
      </c>
      <c r="N111" s="40" t="s">
        <v>101</v>
      </c>
      <c r="O111" s="40"/>
      <c r="P111" s="40"/>
    </row>
    <row r="112" spans="7:16" s="29" customFormat="1" ht="13.8" x14ac:dyDescent="0.3">
      <c r="G112" s="45">
        <v>3071</v>
      </c>
      <c r="H112" s="46">
        <v>41526</v>
      </c>
      <c r="I112" s="45" t="s">
        <v>128</v>
      </c>
      <c r="J112" s="45" t="s">
        <v>67</v>
      </c>
      <c r="K112" s="47">
        <v>31.7</v>
      </c>
      <c r="L112" s="47"/>
      <c r="M112" s="47">
        <f>IF(ISBLANK(MyTransactions[[#This Row],[Withdrawal]]),M111+MyTransactions[[#This Row],[Deposit]],M111-MyTransactions[[#This Row],[Withdrawal]])</f>
        <v>14249.380000000001</v>
      </c>
      <c r="N112" s="47" t="s">
        <v>101</v>
      </c>
      <c r="O112" s="47"/>
      <c r="P112" s="47"/>
    </row>
    <row r="113" spans="7:16" s="29" customFormat="1" ht="13.8" x14ac:dyDescent="0.3">
      <c r="G113" s="45">
        <v>3072</v>
      </c>
      <c r="H113" s="46">
        <v>41526</v>
      </c>
      <c r="I113" s="45" t="s">
        <v>137</v>
      </c>
      <c r="J113" s="45" t="s">
        <v>66</v>
      </c>
      <c r="K113" s="47">
        <v>41.48</v>
      </c>
      <c r="L113" s="47"/>
      <c r="M113" s="47">
        <f>IF(ISBLANK(MyTransactions[[#This Row],[Withdrawal]]),M112+MyTransactions[[#This Row],[Deposit]],M112-MyTransactions[[#This Row],[Withdrawal]])</f>
        <v>14207.900000000001</v>
      </c>
      <c r="N113" s="47" t="s">
        <v>101</v>
      </c>
      <c r="O113" s="47"/>
      <c r="P113" s="47"/>
    </row>
    <row r="114" spans="7:16" s="29" customFormat="1" ht="13.8" x14ac:dyDescent="0.3">
      <c r="G114" s="45">
        <v>3076</v>
      </c>
      <c r="H114" s="46">
        <v>41526</v>
      </c>
      <c r="I114" s="45" t="s">
        <v>140</v>
      </c>
      <c r="J114" s="45" t="s">
        <v>66</v>
      </c>
      <c r="K114" s="47">
        <v>2112.7199999999998</v>
      </c>
      <c r="L114" s="47"/>
      <c r="M114" s="47">
        <f>IF(ISBLANK(MyTransactions[[#This Row],[Withdrawal]]),M113+MyTransactions[[#This Row],[Deposit]],M113-MyTransactions[[#This Row],[Withdrawal]])</f>
        <v>12095.180000000002</v>
      </c>
      <c r="N114" s="47" t="s">
        <v>101</v>
      </c>
      <c r="O114" s="47"/>
      <c r="P114" s="47"/>
    </row>
    <row r="115" spans="7:16" s="29" customFormat="1" ht="13.8" x14ac:dyDescent="0.3">
      <c r="G115" s="45">
        <v>3077</v>
      </c>
      <c r="H115" s="46">
        <v>41546</v>
      </c>
      <c r="I115" s="45" t="s">
        <v>131</v>
      </c>
      <c r="J115" s="45" t="s">
        <v>70</v>
      </c>
      <c r="K115" s="47">
        <v>47.45</v>
      </c>
      <c r="L115" s="47"/>
      <c r="M115" s="47">
        <f>IF(ISBLANK(MyTransactions[[#This Row],[Withdrawal]]),M114+MyTransactions[[#This Row],[Deposit]],M114-MyTransactions[[#This Row],[Withdrawal]])</f>
        <v>12047.730000000001</v>
      </c>
      <c r="N115" s="47" t="s">
        <v>101</v>
      </c>
      <c r="O115" s="47"/>
      <c r="P115" s="47"/>
    </row>
    <row r="116" spans="7:16" s="29" customFormat="1" ht="13.8" x14ac:dyDescent="0.3">
      <c r="G116" s="31"/>
      <c r="H116" s="41">
        <v>41547</v>
      </c>
      <c r="I116" s="31" t="s">
        <v>90</v>
      </c>
      <c r="J116" s="31" t="s">
        <v>91</v>
      </c>
      <c r="K116" s="40"/>
      <c r="L116" s="40">
        <v>0.49</v>
      </c>
      <c r="M116" s="40">
        <f>IF(ISBLANK(MyTransactions[[#This Row],[Withdrawal]]),M115+MyTransactions[[#This Row],[Deposit]],M115-MyTransactions[[#This Row],[Withdrawal]])</f>
        <v>12048.220000000001</v>
      </c>
      <c r="N116" s="40" t="s">
        <v>101</v>
      </c>
      <c r="O116" s="40"/>
      <c r="P116" s="40"/>
    </row>
    <row r="117" spans="7:16" s="29" customFormat="1" ht="13.8" x14ac:dyDescent="0.3">
      <c r="G117" s="45"/>
      <c r="H117" s="46">
        <v>41549</v>
      </c>
      <c r="I117" s="31" t="s">
        <v>165</v>
      </c>
      <c r="J117" s="45" t="s">
        <v>61</v>
      </c>
      <c r="K117" s="47"/>
      <c r="L117" s="47">
        <v>896.43</v>
      </c>
      <c r="M117" s="47">
        <f>IF(ISBLANK(MyTransactions[[#This Row],[Withdrawal]]),M116+MyTransactions[[#This Row],[Deposit]],M116-MyTransactions[[#This Row],[Withdrawal]])</f>
        <v>12944.650000000001</v>
      </c>
      <c r="N117" s="47" t="s">
        <v>101</v>
      </c>
      <c r="O117" s="47"/>
      <c r="P117" s="47"/>
    </row>
    <row r="118" spans="7:16" s="29" customFormat="1" ht="13.8" x14ac:dyDescent="0.3">
      <c r="G118" s="31">
        <v>3078</v>
      </c>
      <c r="H118" s="41">
        <v>41552</v>
      </c>
      <c r="I118" s="31" t="s">
        <v>84</v>
      </c>
      <c r="J118" s="31" t="s">
        <v>144</v>
      </c>
      <c r="K118" s="40">
        <v>5.9</v>
      </c>
      <c r="L118" s="40"/>
      <c r="M118" s="40">
        <f>IF(ISBLANK(MyTransactions[[#This Row],[Withdrawal]]),M117+MyTransactions[[#This Row],[Deposit]],M117-MyTransactions[[#This Row],[Withdrawal]])</f>
        <v>12938.750000000002</v>
      </c>
      <c r="N118" s="40" t="s">
        <v>101</v>
      </c>
      <c r="O118" s="40"/>
      <c r="P118" s="40"/>
    </row>
    <row r="119" spans="7:16" s="29" customFormat="1" ht="13.8" x14ac:dyDescent="0.3">
      <c r="G119" s="31">
        <v>3079</v>
      </c>
      <c r="H119" s="41">
        <v>41552</v>
      </c>
      <c r="I119" s="31" t="s">
        <v>84</v>
      </c>
      <c r="J119" s="31" t="s">
        <v>145</v>
      </c>
      <c r="K119" s="40">
        <v>80</v>
      </c>
      <c r="L119" s="40"/>
      <c r="M119" s="40">
        <f>IF(ISBLANK(MyTransactions[[#This Row],[Withdrawal]]),M118+MyTransactions[[#This Row],[Deposit]],M118-MyTransactions[[#This Row],[Withdrawal]])</f>
        <v>12858.750000000002</v>
      </c>
      <c r="N119" s="40" t="s">
        <v>101</v>
      </c>
      <c r="O119" s="40"/>
      <c r="P119" s="40"/>
    </row>
    <row r="120" spans="7:16" s="29" customFormat="1" ht="13.8" x14ac:dyDescent="0.3">
      <c r="G120" s="31">
        <v>3080</v>
      </c>
      <c r="H120" s="41">
        <v>41552</v>
      </c>
      <c r="I120" s="31" t="s">
        <v>146</v>
      </c>
      <c r="J120" s="31" t="s">
        <v>147</v>
      </c>
      <c r="K120" s="40">
        <v>150</v>
      </c>
      <c r="L120" s="40"/>
      <c r="M120" s="40">
        <f>IF(ISBLANK(MyTransactions[[#This Row],[Withdrawal]]),M119+MyTransactions[[#This Row],[Deposit]],M119-MyTransactions[[#This Row],[Withdrawal]])</f>
        <v>12708.750000000002</v>
      </c>
      <c r="N120" s="40" t="s">
        <v>101</v>
      </c>
      <c r="O120" s="40"/>
      <c r="P120" s="40"/>
    </row>
    <row r="121" spans="7:16" s="29" customFormat="1" ht="13.8" x14ac:dyDescent="0.3">
      <c r="G121" s="31">
        <v>3081</v>
      </c>
      <c r="H121" s="41">
        <v>41552</v>
      </c>
      <c r="I121" s="31" t="s">
        <v>148</v>
      </c>
      <c r="J121" s="31" t="s">
        <v>149</v>
      </c>
      <c r="K121" s="40">
        <v>500</v>
      </c>
      <c r="L121" s="40"/>
      <c r="M121" s="40">
        <f>IF(ISBLANK(MyTransactions[[#This Row],[Withdrawal]]),M120+MyTransactions[[#This Row],[Deposit]],M120-MyTransactions[[#This Row],[Withdrawal]])</f>
        <v>12208.750000000002</v>
      </c>
      <c r="N121" s="40"/>
      <c r="O121" s="40"/>
      <c r="P121" s="40"/>
    </row>
    <row r="122" spans="7:16" s="29" customFormat="1" ht="13.8" x14ac:dyDescent="0.3">
      <c r="G122" s="31">
        <v>3082</v>
      </c>
      <c r="H122" s="41">
        <v>41552</v>
      </c>
      <c r="I122" s="31" t="s">
        <v>92</v>
      </c>
      <c r="J122" s="31" t="s">
        <v>47</v>
      </c>
      <c r="K122" s="40">
        <v>50</v>
      </c>
      <c r="L122" s="40"/>
      <c r="M122" s="40">
        <f>IF(ISBLANK(MyTransactions[[#This Row],[Withdrawal]]),M121+MyTransactions[[#This Row],[Deposit]],M121-MyTransactions[[#This Row],[Withdrawal]])</f>
        <v>12158.750000000002</v>
      </c>
      <c r="N122" s="40" t="s">
        <v>101</v>
      </c>
      <c r="O122" s="40"/>
      <c r="P122" s="40"/>
    </row>
    <row r="123" spans="7:16" s="29" customFormat="1" ht="13.8" x14ac:dyDescent="0.3">
      <c r="G123" s="31">
        <v>3083</v>
      </c>
      <c r="H123" s="41">
        <v>41552</v>
      </c>
      <c r="I123" s="31" t="s">
        <v>150</v>
      </c>
      <c r="J123" s="31" t="s">
        <v>34</v>
      </c>
      <c r="K123" s="40">
        <v>250</v>
      </c>
      <c r="L123" s="40"/>
      <c r="M123" s="40">
        <f>IF(ISBLANK(MyTransactions[[#This Row],[Withdrawal]]),M122+MyTransactions[[#This Row],[Deposit]],M122-MyTransactions[[#This Row],[Withdrawal]])</f>
        <v>11908.750000000002</v>
      </c>
      <c r="N123" s="40" t="s">
        <v>101</v>
      </c>
      <c r="O123" s="40"/>
      <c r="P123" s="40"/>
    </row>
    <row r="124" spans="7:16" s="29" customFormat="1" ht="13.8" x14ac:dyDescent="0.3">
      <c r="G124" s="45">
        <v>3084</v>
      </c>
      <c r="H124" s="46">
        <v>41552</v>
      </c>
      <c r="I124" s="45" t="s">
        <v>130</v>
      </c>
      <c r="J124" s="45" t="s">
        <v>34</v>
      </c>
      <c r="K124" s="47">
        <v>78.010000000000005</v>
      </c>
      <c r="L124" s="47"/>
      <c r="M124" s="47">
        <f>IF(ISBLANK(MyTransactions[[#This Row],[Withdrawal]]),M123+MyTransactions[[#This Row],[Deposit]],M123-MyTransactions[[#This Row],[Withdrawal]])</f>
        <v>11830.740000000002</v>
      </c>
      <c r="N124" s="47" t="s">
        <v>101</v>
      </c>
      <c r="O124" s="47"/>
      <c r="P124" s="47"/>
    </row>
    <row r="125" spans="7:16" s="29" customFormat="1" ht="13.8" x14ac:dyDescent="0.3">
      <c r="G125" s="45">
        <v>3085</v>
      </c>
      <c r="H125" s="46">
        <v>41552</v>
      </c>
      <c r="I125" s="45" t="s">
        <v>93</v>
      </c>
      <c r="J125" s="45" t="s">
        <v>39</v>
      </c>
      <c r="K125" s="47">
        <v>47.4</v>
      </c>
      <c r="L125" s="47"/>
      <c r="M125" s="47">
        <f>IF(ISBLANK(MyTransactions[[#This Row],[Withdrawal]]),M124+MyTransactions[[#This Row],[Deposit]],M124-MyTransactions[[#This Row],[Withdrawal]])</f>
        <v>11783.340000000002</v>
      </c>
      <c r="N125" s="47" t="s">
        <v>101</v>
      </c>
      <c r="O125" s="47"/>
      <c r="P125" s="47"/>
    </row>
    <row r="126" spans="7:16" s="29" customFormat="1" ht="13.8" x14ac:dyDescent="0.3">
      <c r="G126" s="45"/>
      <c r="H126" s="46">
        <v>41552</v>
      </c>
      <c r="I126" s="45" t="s">
        <v>11</v>
      </c>
      <c r="J126" s="45" t="s">
        <v>32</v>
      </c>
      <c r="K126" s="47"/>
      <c r="L126" s="47">
        <v>65</v>
      </c>
      <c r="M126" s="47">
        <f>IF(ISBLANK(MyTransactions[[#This Row],[Withdrawal]]),M125+MyTransactions[[#This Row],[Deposit]],M125-MyTransactions[[#This Row],[Withdrawal]])</f>
        <v>11848.340000000002</v>
      </c>
      <c r="N126" s="47" t="s">
        <v>101</v>
      </c>
      <c r="O126" s="47"/>
      <c r="P126" s="47"/>
    </row>
    <row r="127" spans="7:16" s="29" customFormat="1" ht="13.8" x14ac:dyDescent="0.3">
      <c r="G127" s="45">
        <v>3086</v>
      </c>
      <c r="H127" s="46">
        <v>41569</v>
      </c>
      <c r="I127" s="45" t="s">
        <v>82</v>
      </c>
      <c r="J127" s="45" t="s">
        <v>46</v>
      </c>
      <c r="K127" s="47">
        <v>825</v>
      </c>
      <c r="L127" s="47"/>
      <c r="M127" s="47">
        <f>IF(ISBLANK(MyTransactions[[#This Row],[Withdrawal]]),M126+MyTransactions[[#This Row],[Deposit]],M126-MyTransactions[[#This Row],[Withdrawal]])</f>
        <v>11023.340000000002</v>
      </c>
      <c r="N127" s="47" t="s">
        <v>101</v>
      </c>
      <c r="O127" s="47"/>
      <c r="P127" s="47"/>
    </row>
    <row r="128" spans="7:16" s="29" customFormat="1" ht="13.8" x14ac:dyDescent="0.3">
      <c r="G128" s="45"/>
      <c r="H128" s="46">
        <v>41578</v>
      </c>
      <c r="I128" s="45" t="s">
        <v>90</v>
      </c>
      <c r="J128" s="45" t="s">
        <v>91</v>
      </c>
      <c r="K128" s="47"/>
      <c r="L128" s="47">
        <v>0.53</v>
      </c>
      <c r="M128" s="47">
        <f>IF(ISBLANK(MyTransactions[[#This Row],[Withdrawal]]),M127+MyTransactions[[#This Row],[Deposit]],M127-MyTransactions[[#This Row],[Withdrawal]])</f>
        <v>11023.870000000003</v>
      </c>
      <c r="N128" s="47" t="s">
        <v>101</v>
      </c>
      <c r="O128" s="47"/>
      <c r="P128" s="47"/>
    </row>
    <row r="129" spans="7:16" s="29" customFormat="1" ht="13.8" x14ac:dyDescent="0.3">
      <c r="G129" s="45"/>
      <c r="H129" s="46">
        <v>41579</v>
      </c>
      <c r="I129" s="45" t="s">
        <v>154</v>
      </c>
      <c r="J129" s="45" t="s">
        <v>33</v>
      </c>
      <c r="K129" s="47"/>
      <c r="L129" s="47">
        <v>401.22</v>
      </c>
      <c r="M129" s="47">
        <f>IF(ISBLANK(MyTransactions[[#This Row],[Withdrawal]]),M128+MyTransactions[[#This Row],[Deposit]],M128-MyTransactions[[#This Row],[Withdrawal]])</f>
        <v>11425.090000000002</v>
      </c>
      <c r="N129" s="47" t="s">
        <v>101</v>
      </c>
      <c r="O129" s="47"/>
      <c r="P129" s="47"/>
    </row>
    <row r="130" spans="7:16" s="29" customFormat="1" ht="13.8" x14ac:dyDescent="0.3">
      <c r="G130" s="45"/>
      <c r="H130" s="46">
        <v>41607</v>
      </c>
      <c r="I130" s="45" t="s">
        <v>90</v>
      </c>
      <c r="J130" s="45" t="s">
        <v>91</v>
      </c>
      <c r="K130" s="47"/>
      <c r="L130" s="47">
        <v>0.5</v>
      </c>
      <c r="M130" s="47">
        <f>IF(ISBLANK(MyTransactions[[#This Row],[Withdrawal]]),M129+MyTransactions[[#This Row],[Deposit]],M129-MyTransactions[[#This Row],[Withdrawal]])</f>
        <v>11425.590000000002</v>
      </c>
      <c r="N130" s="47" t="s">
        <v>101</v>
      </c>
      <c r="O130" s="47"/>
      <c r="P130" s="47"/>
    </row>
    <row r="131" spans="7:16" s="29" customFormat="1" ht="13.8" x14ac:dyDescent="0.3">
      <c r="G131" s="45"/>
      <c r="H131" s="46"/>
      <c r="I131" s="45"/>
      <c r="J131" s="45"/>
      <c r="K131" s="47"/>
      <c r="L131" s="47"/>
      <c r="M131" s="47"/>
      <c r="N131" s="47" t="s">
        <v>101</v>
      </c>
      <c r="O131" s="47"/>
      <c r="P131" s="47"/>
    </row>
    <row r="132" spans="7:16" s="29" customFormat="1" ht="13.8" x14ac:dyDescent="0.3">
      <c r="G132" s="45"/>
      <c r="H132" s="46"/>
      <c r="I132" s="45"/>
      <c r="J132" s="45"/>
      <c r="K132" s="47"/>
      <c r="L132" s="47"/>
      <c r="M132" s="47"/>
      <c r="N132" s="47" t="s">
        <v>101</v>
      </c>
      <c r="O132" s="47"/>
      <c r="P132" s="47"/>
    </row>
    <row r="133" spans="7:16" s="29" customFormat="1" ht="13.8" x14ac:dyDescent="0.3">
      <c r="G133" s="45"/>
      <c r="H133" s="46"/>
      <c r="I133" s="45"/>
      <c r="J133" s="45"/>
      <c r="K133" s="47"/>
      <c r="L133" s="47"/>
      <c r="M133" s="47"/>
      <c r="N133" s="47" t="s">
        <v>101</v>
      </c>
      <c r="O133" s="47"/>
      <c r="P133" s="47"/>
    </row>
    <row r="134" spans="7:16" s="29" customFormat="1" ht="13.8" x14ac:dyDescent="0.3">
      <c r="G134" s="45"/>
      <c r="H134" s="46"/>
      <c r="I134" s="45"/>
      <c r="J134" s="45"/>
      <c r="K134" s="47"/>
      <c r="L134" s="47"/>
      <c r="M134" s="47"/>
      <c r="N134" s="47"/>
      <c r="O134" s="47"/>
      <c r="P134" s="47"/>
    </row>
    <row r="135" spans="7:16" s="29" customFormat="1" ht="13.8" x14ac:dyDescent="0.3">
      <c r="G135" s="45"/>
      <c r="H135" s="46"/>
      <c r="I135" s="45"/>
      <c r="J135" s="45"/>
      <c r="K135" s="47"/>
      <c r="L135" s="47"/>
      <c r="M135" s="47"/>
      <c r="N135" s="47"/>
      <c r="O135" s="47"/>
      <c r="P135" s="47"/>
    </row>
    <row r="136" spans="7:16" s="29" customFormat="1" ht="13.8" x14ac:dyDescent="0.3">
      <c r="G136" s="45"/>
      <c r="H136" s="46"/>
      <c r="I136" s="45"/>
      <c r="J136" s="45"/>
      <c r="K136" s="47"/>
      <c r="L136" s="47"/>
      <c r="M136" s="47"/>
      <c r="N136" s="47" t="s">
        <v>101</v>
      </c>
      <c r="O136" s="47"/>
      <c r="P136" s="47"/>
    </row>
    <row r="137" spans="7:16" s="29" customFormat="1" ht="13.8" x14ac:dyDescent="0.3">
      <c r="G137" s="45"/>
      <c r="H137" s="46"/>
      <c r="I137" s="45"/>
      <c r="J137" s="45"/>
      <c r="K137" s="47"/>
      <c r="L137" s="47"/>
      <c r="M137" s="47"/>
      <c r="N137" s="47" t="s">
        <v>101</v>
      </c>
      <c r="O137" s="47"/>
      <c r="P137" s="47"/>
    </row>
    <row r="138" spans="7:16" s="29" customFormat="1" ht="13.8" x14ac:dyDescent="0.3">
      <c r="G138" s="45"/>
      <c r="H138" s="46"/>
      <c r="I138" s="31"/>
      <c r="J138" s="45"/>
      <c r="K138" s="47"/>
      <c r="L138" s="47"/>
      <c r="M138" s="47"/>
      <c r="N138" s="47" t="s">
        <v>101</v>
      </c>
      <c r="O138" s="47"/>
      <c r="P138" s="47"/>
    </row>
    <row r="139" spans="7:16" s="29" customFormat="1" ht="13.8" x14ac:dyDescent="0.3">
      <c r="G139" s="45"/>
      <c r="H139" s="46"/>
      <c r="I139" s="45"/>
      <c r="J139" s="45"/>
      <c r="K139" s="47"/>
      <c r="L139" s="47"/>
      <c r="M139" s="47"/>
      <c r="N139" s="47" t="s">
        <v>101</v>
      </c>
      <c r="O139" s="47"/>
      <c r="P139" s="47"/>
    </row>
    <row r="140" spans="7:16" s="29" customFormat="1" ht="13.8" x14ac:dyDescent="0.3">
      <c r="G140" s="45"/>
      <c r="H140" s="46"/>
      <c r="I140" s="45"/>
      <c r="J140" s="45"/>
      <c r="K140" s="47"/>
      <c r="L140" s="47"/>
      <c r="M140" s="47"/>
      <c r="N140" s="47"/>
      <c r="O140" s="47"/>
      <c r="P140" s="47"/>
    </row>
    <row r="141" spans="7:16" s="29" customFormat="1" ht="13.8" x14ac:dyDescent="0.3">
      <c r="G141" s="45"/>
      <c r="H141" s="46"/>
      <c r="I141" s="45"/>
      <c r="J141" s="45"/>
      <c r="K141" s="47"/>
      <c r="L141" s="47"/>
      <c r="M141" s="47"/>
      <c r="N141" s="47"/>
      <c r="O141" s="47"/>
      <c r="P141" s="47"/>
    </row>
    <row r="142" spans="7:16" s="29" customFormat="1" ht="13.8" x14ac:dyDescent="0.3">
      <c r="G142" s="45"/>
      <c r="H142" s="46"/>
      <c r="I142" s="45"/>
      <c r="J142" s="45"/>
      <c r="K142" s="47"/>
      <c r="L142" s="47"/>
      <c r="M142" s="47"/>
      <c r="N142" s="47"/>
      <c r="O142" s="47"/>
      <c r="P142" s="47"/>
    </row>
    <row r="143" spans="7:16" s="29" customFormat="1" ht="13.8" x14ac:dyDescent="0.3">
      <c r="G143" s="45"/>
      <c r="H143" s="46"/>
      <c r="I143" s="45"/>
      <c r="J143" s="45"/>
      <c r="K143" s="47"/>
      <c r="L143" s="47"/>
      <c r="M143" s="47"/>
      <c r="N143" s="47"/>
      <c r="O143" s="47"/>
      <c r="P143" s="47"/>
    </row>
    <row r="144" spans="7:16" s="29" customFormat="1" ht="13.8" x14ac:dyDescent="0.3">
      <c r="G144" s="45"/>
      <c r="H144" s="46"/>
      <c r="I144" s="45"/>
      <c r="J144" s="45"/>
      <c r="K144" s="47"/>
      <c r="L144" s="47"/>
      <c r="M144" s="47"/>
      <c r="N144" s="47"/>
      <c r="O144" s="47"/>
      <c r="P144" s="47"/>
    </row>
    <row r="145" spans="7:16" s="29" customFormat="1" ht="13.8" x14ac:dyDescent="0.3">
      <c r="G145" s="45"/>
      <c r="H145" s="46"/>
      <c r="I145" s="45"/>
      <c r="J145" s="45"/>
      <c r="K145" s="47"/>
      <c r="L145" s="47"/>
      <c r="M145" s="47"/>
      <c r="N145" s="47"/>
      <c r="O145" s="47"/>
      <c r="P145" s="47"/>
    </row>
    <row r="146" spans="7:16" s="29" customFormat="1" ht="13.8" x14ac:dyDescent="0.3">
      <c r="G146" s="45"/>
      <c r="H146" s="46"/>
      <c r="I146" s="45"/>
      <c r="J146" s="45"/>
      <c r="K146" s="47"/>
      <c r="L146" s="47"/>
      <c r="M146" s="47"/>
      <c r="N146" s="47"/>
      <c r="O146" s="47"/>
      <c r="P146" s="47"/>
    </row>
    <row r="147" spans="7:16" s="29" customFormat="1" ht="13.8" x14ac:dyDescent="0.3">
      <c r="G147" s="45"/>
      <c r="H147" s="46"/>
      <c r="I147" s="45"/>
      <c r="J147" s="45"/>
      <c r="K147" s="47"/>
      <c r="L147" s="47"/>
      <c r="M147" s="47"/>
      <c r="N147" s="47"/>
      <c r="O147" s="47"/>
      <c r="P147" s="47"/>
    </row>
    <row r="148" spans="7:16" s="29" customFormat="1" ht="13.8" x14ac:dyDescent="0.3">
      <c r="G148" s="45"/>
      <c r="H148" s="46"/>
      <c r="I148" s="45"/>
      <c r="J148" s="45"/>
      <c r="K148" s="47"/>
      <c r="L148" s="47"/>
      <c r="M148" s="47"/>
      <c r="N148" s="47"/>
      <c r="O148" s="47"/>
      <c r="P148" s="47"/>
    </row>
    <row r="149" spans="7:16" s="29" customFormat="1" ht="13.8" x14ac:dyDescent="0.3">
      <c r="G149" s="45"/>
      <c r="H149" s="46"/>
      <c r="I149" s="45"/>
      <c r="J149" s="45"/>
      <c r="K149" s="47"/>
      <c r="L149" s="47"/>
      <c r="M149" s="47"/>
      <c r="N149" s="47" t="s">
        <v>101</v>
      </c>
      <c r="O149" s="47"/>
      <c r="P149" s="47"/>
    </row>
    <row r="150" spans="7:16" s="29" customFormat="1" ht="13.8" x14ac:dyDescent="0.3">
      <c r="G150" s="45"/>
      <c r="H150" s="46"/>
      <c r="I150" s="45"/>
      <c r="J150" s="45"/>
      <c r="K150" s="47"/>
      <c r="L150" s="47"/>
      <c r="M150" s="47"/>
      <c r="N150" s="47" t="s">
        <v>101</v>
      </c>
      <c r="O150" s="47"/>
      <c r="P150" s="47"/>
    </row>
    <row r="151" spans="7:16" s="29" customFormat="1" ht="13.8" x14ac:dyDescent="0.3">
      <c r="G151" s="45"/>
      <c r="H151" s="46"/>
      <c r="I151" s="45"/>
      <c r="J151" s="45"/>
      <c r="K151" s="47"/>
      <c r="L151" s="47"/>
      <c r="M151" s="47"/>
      <c r="N151" s="47" t="s">
        <v>101</v>
      </c>
      <c r="O151" s="47"/>
      <c r="P151" s="47"/>
    </row>
    <row r="152" spans="7:16" s="29" customFormat="1" ht="13.8" x14ac:dyDescent="0.3">
      <c r="G152" s="45"/>
      <c r="H152" s="46"/>
      <c r="I152" s="45"/>
      <c r="J152" s="45"/>
      <c r="K152" s="47"/>
      <c r="L152" s="47"/>
      <c r="M152" s="47"/>
      <c r="N152" s="47"/>
      <c r="O152" s="47"/>
      <c r="P152" s="47"/>
    </row>
    <row r="153" spans="7:16" s="29" customFormat="1" ht="13.8" x14ac:dyDescent="0.3">
      <c r="G153" s="20"/>
      <c r="H153" s="22"/>
      <c r="I153" s="20"/>
      <c r="J153" s="20"/>
      <c r="K153" s="24">
        <f>SUBTOTAL(109,MyTransactions[Withdrawal])</f>
        <v>20942.830000000002</v>
      </c>
      <c r="L153" s="24">
        <f>SUBTOTAL(109,MyTransactions[Deposit])</f>
        <v>32368.42</v>
      </c>
      <c r="M153" s="24">
        <f>MyTransactions[[#Totals],[Deposit]]-MyTransactions[[#Totals],[Withdrawal]]</f>
        <v>11425.589999999997</v>
      </c>
      <c r="N153" s="48"/>
      <c r="O153" s="48"/>
      <c r="P153" s="48"/>
    </row>
    <row r="154" spans="7:16" s="29" customFormat="1" ht="13.8" x14ac:dyDescent="0.3">
      <c r="I154" s="29">
        <v>3</v>
      </c>
    </row>
    <row r="155" spans="7:16" s="29" customFormat="1" ht="13.8" x14ac:dyDescent="0.3"/>
    <row r="156" spans="7:16" s="29" customFormat="1" ht="13.8" x14ac:dyDescent="0.3"/>
    <row r="157" spans="7:16" s="29" customFormat="1" ht="13.8" x14ac:dyDescent="0.3"/>
    <row r="158" spans="7:16" s="29" customFormat="1" ht="13.8" x14ac:dyDescent="0.3"/>
    <row r="159" spans="7:16" s="29" customFormat="1" ht="13.8" x14ac:dyDescent="0.3"/>
    <row r="160" spans="7:16" s="29" customFormat="1" ht="13.8" x14ac:dyDescent="0.3"/>
    <row r="161" s="29" customFormat="1" ht="13.8" x14ac:dyDescent="0.3"/>
    <row r="162" s="29" customFormat="1" ht="13.8" x14ac:dyDescent="0.3"/>
    <row r="163" s="29" customFormat="1" ht="13.8" x14ac:dyDescent="0.3"/>
    <row r="164" s="29" customFormat="1" ht="13.8" x14ac:dyDescent="0.3"/>
    <row r="165" s="29" customFormat="1" ht="13.8" x14ac:dyDescent="0.3"/>
    <row r="166" s="29" customFormat="1" ht="13.8" x14ac:dyDescent="0.3"/>
    <row r="167" s="29" customFormat="1" ht="13.8" x14ac:dyDescent="0.3"/>
    <row r="168" s="29" customFormat="1" ht="13.8" x14ac:dyDescent="0.3"/>
    <row r="169" s="29" customFormat="1" ht="13.8" x14ac:dyDescent="0.3"/>
    <row r="170" s="29" customFormat="1" ht="13.8" x14ac:dyDescent="0.3"/>
    <row r="171" s="29" customFormat="1" ht="13.8" x14ac:dyDescent="0.3"/>
    <row r="172" s="29" customFormat="1" ht="13.8" x14ac:dyDescent="0.3"/>
    <row r="173" s="29" customFormat="1" ht="13.8" x14ac:dyDescent="0.3"/>
    <row r="174" s="29" customFormat="1" ht="13.8" x14ac:dyDescent="0.3"/>
    <row r="175" s="29" customFormat="1" ht="13.8" x14ac:dyDescent="0.3"/>
    <row r="176" s="29" customFormat="1" ht="13.8" x14ac:dyDescent="0.3"/>
    <row r="177" s="29" customFormat="1" ht="13.8" x14ac:dyDescent="0.3"/>
    <row r="178" s="29" customFormat="1" ht="13.8" x14ac:dyDescent="0.3"/>
    <row r="179" s="29" customFormat="1" ht="13.8" x14ac:dyDescent="0.3"/>
    <row r="180" s="29" customFormat="1" ht="13.8" x14ac:dyDescent="0.3"/>
    <row r="181" s="29" customFormat="1" ht="13.8" x14ac:dyDescent="0.3"/>
    <row r="182" s="29" customFormat="1" ht="13.8" x14ac:dyDescent="0.3"/>
    <row r="183" s="29" customFormat="1" ht="13.8" x14ac:dyDescent="0.3"/>
    <row r="184" s="29" customFormat="1" ht="13.8" x14ac:dyDescent="0.3"/>
    <row r="185" s="29" customFormat="1" ht="13.8" x14ac:dyDescent="0.3"/>
    <row r="186" s="29" customFormat="1" ht="13.8" x14ac:dyDescent="0.3"/>
    <row r="187" s="29" customFormat="1" ht="13.8" x14ac:dyDescent="0.3"/>
    <row r="188" s="29" customFormat="1" ht="13.8" x14ac:dyDescent="0.3"/>
    <row r="189" s="29" customFormat="1" ht="13.8" x14ac:dyDescent="0.3"/>
    <row r="190" s="29" customFormat="1" ht="13.8" x14ac:dyDescent="0.3"/>
    <row r="191" s="29" customFormat="1" ht="13.8" x14ac:dyDescent="0.3"/>
    <row r="192" s="29" customFormat="1" ht="13.8" x14ac:dyDescent="0.3"/>
    <row r="193" s="29" customFormat="1" ht="13.8" x14ac:dyDescent="0.3"/>
    <row r="194" s="29" customFormat="1" ht="13.8" x14ac:dyDescent="0.3"/>
    <row r="195" s="29" customFormat="1" ht="13.8" x14ac:dyDescent="0.3"/>
    <row r="196" s="29" customFormat="1" ht="13.8" x14ac:dyDescent="0.3"/>
    <row r="197" s="29" customFormat="1" ht="13.8" x14ac:dyDescent="0.3"/>
    <row r="198" s="29" customFormat="1" ht="13.8" x14ac:dyDescent="0.3"/>
    <row r="199" s="29" customFormat="1" ht="13.8" x14ac:dyDescent="0.3"/>
    <row r="200" s="29" customFormat="1" ht="13.8" x14ac:dyDescent="0.3"/>
    <row r="201" s="29" customFormat="1" ht="13.8" x14ac:dyDescent="0.3"/>
    <row r="202" s="29" customFormat="1" ht="13.8" x14ac:dyDescent="0.3"/>
    <row r="203" s="29" customFormat="1" ht="13.8" x14ac:dyDescent="0.3"/>
    <row r="204" s="29" customFormat="1" ht="13.8" x14ac:dyDescent="0.3"/>
    <row r="205" s="29" customFormat="1" ht="13.8" x14ac:dyDescent="0.3"/>
    <row r="206" s="29" customFormat="1" ht="13.8" x14ac:dyDescent="0.3"/>
    <row r="207" s="29" customFormat="1" ht="13.8" x14ac:dyDescent="0.3"/>
    <row r="208" s="29" customFormat="1" ht="13.8" x14ac:dyDescent="0.3"/>
    <row r="209" s="29" customFormat="1" ht="13.8" x14ac:dyDescent="0.3"/>
    <row r="210" s="29" customFormat="1" ht="13.8" x14ac:dyDescent="0.3"/>
    <row r="211" s="29" customFormat="1" ht="13.8" x14ac:dyDescent="0.3"/>
    <row r="212" s="29" customFormat="1" ht="13.8" x14ac:dyDescent="0.3"/>
    <row r="213" s="29" customFormat="1" ht="13.8" x14ac:dyDescent="0.3"/>
    <row r="214" s="29" customFormat="1" ht="13.8" x14ac:dyDescent="0.3"/>
    <row r="215" s="29" customFormat="1" ht="13.8" x14ac:dyDescent="0.3"/>
    <row r="216" s="29" customFormat="1" ht="13.8" x14ac:dyDescent="0.3"/>
    <row r="217" s="29" customFormat="1" ht="13.8" x14ac:dyDescent="0.3"/>
    <row r="218" s="29" customFormat="1" ht="13.8" x14ac:dyDescent="0.3"/>
    <row r="219" s="29" customFormat="1" ht="13.8" x14ac:dyDescent="0.3"/>
    <row r="220" s="29" customFormat="1" ht="13.8" x14ac:dyDescent="0.3"/>
    <row r="221" s="29" customFormat="1" ht="13.8" x14ac:dyDescent="0.3"/>
    <row r="222" s="29" customFormat="1" ht="13.8" x14ac:dyDescent="0.3"/>
    <row r="223" s="29" customFormat="1" ht="13.8" x14ac:dyDescent="0.3"/>
    <row r="224" s="29" customFormat="1" ht="13.8" x14ac:dyDescent="0.3"/>
    <row r="225" s="29" customFormat="1" ht="13.8" x14ac:dyDescent="0.3"/>
    <row r="226" s="29" customFormat="1" ht="13.8" x14ac:dyDescent="0.3"/>
    <row r="227" s="29" customFormat="1" ht="13.8" x14ac:dyDescent="0.3"/>
    <row r="228" s="29" customFormat="1" ht="13.8" x14ac:dyDescent="0.3"/>
    <row r="229" s="29" customFormat="1" ht="13.8" x14ac:dyDescent="0.3"/>
    <row r="230" s="29" customFormat="1" ht="13.8" x14ac:dyDescent="0.3"/>
    <row r="231" s="29" customFormat="1" ht="13.8" x14ac:dyDescent="0.3"/>
    <row r="232" s="29" customFormat="1" ht="13.8" x14ac:dyDescent="0.3"/>
    <row r="233" s="29" customFormat="1" ht="13.8" x14ac:dyDescent="0.3"/>
    <row r="234" s="29" customFormat="1" ht="13.8" x14ac:dyDescent="0.3"/>
    <row r="235" s="29" customFormat="1" ht="13.8" x14ac:dyDescent="0.3"/>
    <row r="236" s="29" customFormat="1" ht="13.8" x14ac:dyDescent="0.3"/>
    <row r="237" s="29" customFormat="1" ht="13.8" x14ac:dyDescent="0.3"/>
    <row r="238" s="29" customFormat="1" ht="13.8" x14ac:dyDescent="0.3"/>
    <row r="239" s="29" customFormat="1" ht="13.8" x14ac:dyDescent="0.3"/>
    <row r="240" s="29" customFormat="1" ht="13.8" x14ac:dyDescent="0.3"/>
    <row r="241" s="29" customFormat="1" ht="13.8" x14ac:dyDescent="0.3"/>
    <row r="242" s="29" customFormat="1" ht="13.8" x14ac:dyDescent="0.3"/>
    <row r="243" s="29" customFormat="1" ht="13.8" x14ac:dyDescent="0.3"/>
    <row r="244" s="29" customFormat="1" ht="13.8" x14ac:dyDescent="0.3"/>
    <row r="245" s="29" customFormat="1" ht="13.8" x14ac:dyDescent="0.3"/>
    <row r="246" s="29" customFormat="1" ht="13.8" x14ac:dyDescent="0.3"/>
    <row r="247" s="29" customFormat="1" ht="13.8" x14ac:dyDescent="0.3"/>
    <row r="248" s="29" customFormat="1" ht="13.8" x14ac:dyDescent="0.3"/>
    <row r="249" s="29" customFormat="1" ht="13.8" x14ac:dyDescent="0.3"/>
    <row r="250" s="29" customFormat="1" ht="13.8" x14ac:dyDescent="0.3"/>
    <row r="251" s="29" customFormat="1" ht="13.8" x14ac:dyDescent="0.3"/>
    <row r="252" s="29" customFormat="1" ht="13.8" x14ac:dyDescent="0.3"/>
    <row r="253" s="29" customFormat="1" ht="13.8" x14ac:dyDescent="0.3"/>
    <row r="254" s="29" customFormat="1" ht="13.8" x14ac:dyDescent="0.3"/>
    <row r="255" s="29" customFormat="1" ht="13.8" x14ac:dyDescent="0.3"/>
    <row r="256" s="29" customFormat="1" ht="13.8" x14ac:dyDescent="0.3"/>
    <row r="257" s="29" customFormat="1" ht="13.8" x14ac:dyDescent="0.3"/>
    <row r="258" s="29" customFormat="1" ht="13.8" x14ac:dyDescent="0.3"/>
    <row r="259" s="29" customFormat="1" ht="13.8" x14ac:dyDescent="0.3"/>
    <row r="260" s="29" customFormat="1" ht="13.8" x14ac:dyDescent="0.3"/>
    <row r="261" s="29" customFormat="1" ht="13.8" x14ac:dyDescent="0.3"/>
    <row r="262" s="29" customFormat="1" ht="13.8" x14ac:dyDescent="0.3"/>
    <row r="263" s="29" customFormat="1" ht="13.8" x14ac:dyDescent="0.3"/>
    <row r="264" s="29" customFormat="1" ht="13.8" x14ac:dyDescent="0.3"/>
    <row r="265" s="29" customFormat="1" ht="13.8" x14ac:dyDescent="0.3"/>
    <row r="266" s="29" customFormat="1" ht="13.8" x14ac:dyDescent="0.3"/>
    <row r="267" s="29" customFormat="1" ht="13.8" x14ac:dyDescent="0.3"/>
    <row r="268" s="29" customFormat="1" ht="13.8" x14ac:dyDescent="0.3"/>
    <row r="269" s="29" customFormat="1" ht="13.8" x14ac:dyDescent="0.3"/>
    <row r="270" s="29" customFormat="1" ht="13.8" x14ac:dyDescent="0.3"/>
    <row r="271" s="29" customFormat="1" ht="13.8" x14ac:dyDescent="0.3"/>
    <row r="272" s="29" customFormat="1" ht="13.8" x14ac:dyDescent="0.3"/>
    <row r="273" s="29" customFormat="1" ht="13.8" x14ac:dyDescent="0.3"/>
    <row r="274" s="29" customFormat="1" ht="13.8" x14ac:dyDescent="0.3"/>
    <row r="275" s="29" customFormat="1" ht="13.8" x14ac:dyDescent="0.3"/>
    <row r="276" s="29" customFormat="1" ht="13.8" x14ac:dyDescent="0.3"/>
    <row r="277" s="29" customFormat="1" ht="13.8" x14ac:dyDescent="0.3"/>
    <row r="278" s="29" customFormat="1" ht="13.8" x14ac:dyDescent="0.3"/>
    <row r="279" s="29" customFormat="1" ht="13.8" x14ac:dyDescent="0.3"/>
    <row r="280" s="29" customFormat="1" ht="13.8" x14ac:dyDescent="0.3"/>
    <row r="281" s="29" customFormat="1" ht="13.8" x14ac:dyDescent="0.3"/>
    <row r="282" s="29" customFormat="1" ht="13.8" x14ac:dyDescent="0.3"/>
    <row r="283" s="29" customFormat="1" ht="13.8" x14ac:dyDescent="0.3"/>
    <row r="284" s="29" customFormat="1" ht="13.8" x14ac:dyDescent="0.3"/>
    <row r="285" s="29" customFormat="1" ht="13.8" x14ac:dyDescent="0.3"/>
    <row r="286" s="29" customFormat="1" ht="13.8" x14ac:dyDescent="0.3"/>
    <row r="287" s="29" customFormat="1" ht="13.8" x14ac:dyDescent="0.3"/>
    <row r="288" s="29" customFormat="1" ht="13.8" x14ac:dyDescent="0.3"/>
    <row r="289" s="29" customFormat="1" ht="13.8" x14ac:dyDescent="0.3"/>
    <row r="290" s="29" customFormat="1" ht="13.8" x14ac:dyDescent="0.3"/>
    <row r="291" s="29" customFormat="1" ht="13.8" x14ac:dyDescent="0.3"/>
    <row r="292" s="29" customFormat="1" ht="13.8" x14ac:dyDescent="0.3"/>
    <row r="293" s="29" customFormat="1" ht="13.8" x14ac:dyDescent="0.3"/>
    <row r="294" s="29" customFormat="1" ht="13.8" x14ac:dyDescent="0.3"/>
    <row r="295" s="29" customFormat="1" ht="13.8" x14ac:dyDescent="0.3"/>
    <row r="296" s="29" customFormat="1" ht="13.8" x14ac:dyDescent="0.3"/>
    <row r="297" s="29" customFormat="1" ht="13.8" x14ac:dyDescent="0.3"/>
    <row r="298" s="29" customFormat="1" ht="13.8" x14ac:dyDescent="0.3"/>
    <row r="299" s="29" customFormat="1" ht="13.8" x14ac:dyDescent="0.3"/>
    <row r="300" s="29" customFormat="1" ht="13.8" x14ac:dyDescent="0.3"/>
    <row r="301" s="29" customFormat="1" ht="13.8" x14ac:dyDescent="0.3"/>
    <row r="302" s="29" customFormat="1" ht="13.8" x14ac:dyDescent="0.3"/>
    <row r="303" s="29" customFormat="1" ht="13.8" x14ac:dyDescent="0.3"/>
    <row r="304" s="29" customFormat="1" ht="13.8" x14ac:dyDescent="0.3"/>
    <row r="305" s="29" customFormat="1" ht="13.8" x14ac:dyDescent="0.3"/>
    <row r="306" s="29" customFormat="1" ht="13.8" x14ac:dyDescent="0.3"/>
    <row r="307" s="29" customFormat="1" ht="13.8" x14ac:dyDescent="0.3"/>
    <row r="308" s="29" customFormat="1" ht="13.8" x14ac:dyDescent="0.3"/>
    <row r="309" s="29" customFormat="1" ht="13.8" x14ac:dyDescent="0.3"/>
    <row r="310" s="29" customFormat="1" ht="13.8" x14ac:dyDescent="0.3"/>
    <row r="311" s="29" customFormat="1" ht="13.8" x14ac:dyDescent="0.3"/>
    <row r="312" s="29" customFormat="1" ht="13.8" x14ac:dyDescent="0.3"/>
    <row r="313" s="29" customFormat="1" ht="13.8" x14ac:dyDescent="0.3"/>
    <row r="314" s="29" customFormat="1" ht="13.8" x14ac:dyDescent="0.3"/>
    <row r="315" s="29" customFormat="1" ht="13.8" x14ac:dyDescent="0.3"/>
    <row r="316" s="29" customFormat="1" ht="13.8" x14ac:dyDescent="0.3"/>
    <row r="317" s="29" customFormat="1" ht="13.8" x14ac:dyDescent="0.3"/>
    <row r="318" s="29" customFormat="1" ht="13.8" x14ac:dyDescent="0.3"/>
    <row r="319" s="29" customFormat="1" ht="13.8" x14ac:dyDescent="0.3"/>
    <row r="320" s="29" customFormat="1" ht="13.8" x14ac:dyDescent="0.3"/>
    <row r="321" s="29" customFormat="1" ht="13.8" x14ac:dyDescent="0.3"/>
    <row r="322" s="29" customFormat="1" ht="13.8" x14ac:dyDescent="0.3"/>
    <row r="323" s="29" customFormat="1" ht="13.8" x14ac:dyDescent="0.3"/>
    <row r="324" s="29" customFormat="1" ht="13.8" x14ac:dyDescent="0.3"/>
    <row r="325" s="29" customFormat="1" ht="13.8" x14ac:dyDescent="0.3"/>
    <row r="326" s="29" customFormat="1" ht="13.8" x14ac:dyDescent="0.3"/>
    <row r="327" s="29" customFormat="1" ht="13.8" x14ac:dyDescent="0.3"/>
    <row r="328" s="29" customFormat="1" ht="13.8" x14ac:dyDescent="0.3"/>
    <row r="329" s="29" customFormat="1" ht="13.8" x14ac:dyDescent="0.3"/>
    <row r="330" s="29" customFormat="1" ht="13.8" x14ac:dyDescent="0.3"/>
    <row r="331" s="29" customFormat="1" ht="13.8" x14ac:dyDescent="0.3"/>
    <row r="332" s="29" customFormat="1" ht="13.8" x14ac:dyDescent="0.3"/>
    <row r="333" s="29" customFormat="1" ht="13.8" x14ac:dyDescent="0.3"/>
    <row r="334" s="29" customFormat="1" ht="13.8" x14ac:dyDescent="0.3"/>
    <row r="335" s="29" customFormat="1" ht="13.8" x14ac:dyDescent="0.3"/>
    <row r="336" s="29" customFormat="1" ht="13.8" x14ac:dyDescent="0.3"/>
    <row r="337" s="29" customFormat="1" ht="13.8" x14ac:dyDescent="0.3"/>
    <row r="338" s="29" customFormat="1" ht="13.8" x14ac:dyDescent="0.3"/>
    <row r="339" s="29" customFormat="1" ht="13.8" x14ac:dyDescent="0.3"/>
    <row r="340" s="29" customFormat="1" ht="13.8" x14ac:dyDescent="0.3"/>
    <row r="341" s="29" customFormat="1" ht="13.8" x14ac:dyDescent="0.3"/>
    <row r="342" s="29" customFormat="1" ht="13.8" x14ac:dyDescent="0.3"/>
    <row r="343" s="29" customFormat="1" ht="13.8" x14ac:dyDescent="0.3"/>
    <row r="344" s="29" customFormat="1" ht="13.8" x14ac:dyDescent="0.3"/>
    <row r="345" s="29" customFormat="1" ht="13.8" x14ac:dyDescent="0.3"/>
    <row r="346" s="29" customFormat="1" ht="13.8" x14ac:dyDescent="0.3"/>
    <row r="347" s="29" customFormat="1" ht="13.8" x14ac:dyDescent="0.3"/>
    <row r="348" s="29" customFormat="1" ht="13.8" x14ac:dyDescent="0.3"/>
    <row r="349" s="29" customFormat="1" ht="13.8" x14ac:dyDescent="0.3"/>
    <row r="350" s="29" customFormat="1" ht="13.8" x14ac:dyDescent="0.3"/>
    <row r="351" s="29" customFormat="1" ht="13.8" x14ac:dyDescent="0.3"/>
    <row r="352" s="29" customFormat="1" ht="13.8" x14ac:dyDescent="0.3"/>
    <row r="353" s="29" customFormat="1" ht="13.8" x14ac:dyDescent="0.3"/>
    <row r="354" s="29" customFormat="1" ht="13.8" x14ac:dyDescent="0.3"/>
    <row r="355" s="29" customFormat="1" ht="13.8" x14ac:dyDescent="0.3"/>
    <row r="356" s="29" customFormat="1" ht="13.8" x14ac:dyDescent="0.3"/>
    <row r="357" s="29" customFormat="1" ht="13.8" x14ac:dyDescent="0.3"/>
    <row r="358" s="29" customFormat="1" ht="13.8" x14ac:dyDescent="0.3"/>
    <row r="359" s="29" customFormat="1" ht="13.8" x14ac:dyDescent="0.3"/>
    <row r="360" s="29" customFormat="1" ht="13.8" x14ac:dyDescent="0.3"/>
    <row r="361" s="29" customFormat="1" ht="13.8" x14ac:dyDescent="0.3"/>
    <row r="362" s="29" customFormat="1" ht="13.8" x14ac:dyDescent="0.3"/>
    <row r="363" s="29" customFormat="1" ht="13.8" x14ac:dyDescent="0.3"/>
    <row r="364" s="29" customFormat="1" ht="13.8" x14ac:dyDescent="0.3"/>
    <row r="365" s="29" customFormat="1" ht="13.8" x14ac:dyDescent="0.3"/>
    <row r="366" s="29" customFormat="1" ht="13.8" x14ac:dyDescent="0.3"/>
    <row r="367" s="29" customFormat="1" ht="13.8" x14ac:dyDescent="0.3"/>
    <row r="368" s="29" customFormat="1" ht="13.8" x14ac:dyDescent="0.3"/>
    <row r="369" s="29" customFormat="1" ht="13.8" x14ac:dyDescent="0.3"/>
    <row r="370" s="29" customFormat="1" ht="13.8" x14ac:dyDescent="0.3"/>
    <row r="371" s="29" customFormat="1" ht="13.8" x14ac:dyDescent="0.3"/>
    <row r="372" s="29" customFormat="1" ht="13.8" x14ac:dyDescent="0.3"/>
    <row r="373" s="29" customFormat="1" ht="13.8" x14ac:dyDescent="0.3"/>
    <row r="374" s="29" customFormat="1" ht="13.8" x14ac:dyDescent="0.3"/>
    <row r="375" s="29" customFormat="1" ht="13.8" x14ac:dyDescent="0.3"/>
    <row r="376" s="29" customFormat="1" ht="13.8" x14ac:dyDescent="0.3"/>
    <row r="377" s="29" customFormat="1" ht="13.8" x14ac:dyDescent="0.3"/>
    <row r="378" s="29" customFormat="1" ht="13.8" x14ac:dyDescent="0.3"/>
    <row r="379" s="29" customFormat="1" ht="13.8" x14ac:dyDescent="0.3"/>
    <row r="380" s="29" customFormat="1" ht="13.8" x14ac:dyDescent="0.3"/>
    <row r="381" s="29" customFormat="1" ht="13.8" x14ac:dyDescent="0.3"/>
    <row r="382" s="29" customFormat="1" ht="13.8" x14ac:dyDescent="0.3"/>
    <row r="383" s="29" customFormat="1" ht="13.8" x14ac:dyDescent="0.3"/>
    <row r="384" s="29" customFormat="1" ht="13.8" x14ac:dyDescent="0.3"/>
    <row r="385" s="29" customFormat="1" ht="13.8" x14ac:dyDescent="0.3"/>
    <row r="386" s="29" customFormat="1" ht="13.8" x14ac:dyDescent="0.3"/>
    <row r="387" s="29" customFormat="1" ht="13.8" x14ac:dyDescent="0.3"/>
    <row r="388" s="29" customFormat="1" ht="13.8" x14ac:dyDescent="0.3"/>
    <row r="389" s="29" customFormat="1" ht="13.8" x14ac:dyDescent="0.3"/>
    <row r="390" s="29" customFormat="1" ht="13.8" x14ac:dyDescent="0.3"/>
    <row r="391" s="29" customFormat="1" ht="13.8" x14ac:dyDescent="0.3"/>
    <row r="392" s="29" customFormat="1" ht="13.8" x14ac:dyDescent="0.3"/>
    <row r="393" s="29" customFormat="1" ht="13.8" x14ac:dyDescent="0.3"/>
    <row r="394" s="29" customFormat="1" ht="13.8" x14ac:dyDescent="0.3"/>
    <row r="395" s="29" customFormat="1" ht="13.8" x14ac:dyDescent="0.3"/>
    <row r="396" s="29" customFormat="1" ht="13.8" x14ac:dyDescent="0.3"/>
    <row r="397" s="29" customFormat="1" ht="13.8" x14ac:dyDescent="0.3"/>
    <row r="398" s="29" customFormat="1" ht="13.8" x14ac:dyDescent="0.3"/>
    <row r="399" s="29" customFormat="1" ht="13.8" x14ac:dyDescent="0.3"/>
    <row r="400" s="29" customFormat="1" ht="13.8" x14ac:dyDescent="0.3"/>
    <row r="401" s="29" customFormat="1" ht="13.8" x14ac:dyDescent="0.3"/>
    <row r="402" s="29" customFormat="1" ht="13.8" x14ac:dyDescent="0.3"/>
    <row r="403" s="29" customFormat="1" ht="13.8" x14ac:dyDescent="0.3"/>
    <row r="404" s="29" customFormat="1" ht="13.8" x14ac:dyDescent="0.3"/>
    <row r="405" s="29" customFormat="1" ht="13.8" x14ac:dyDescent="0.3"/>
    <row r="406" s="29" customFormat="1" ht="13.8" x14ac:dyDescent="0.3"/>
    <row r="407" s="29" customFormat="1" ht="13.8" x14ac:dyDescent="0.3"/>
    <row r="408" s="29" customFormat="1" ht="13.8" x14ac:dyDescent="0.3"/>
    <row r="409" s="29" customFormat="1" ht="13.8" x14ac:dyDescent="0.3"/>
    <row r="410" s="29" customFormat="1" ht="13.8" x14ac:dyDescent="0.3"/>
    <row r="411" s="29" customFormat="1" ht="13.8" x14ac:dyDescent="0.3"/>
    <row r="412" s="29" customFormat="1" ht="13.8" x14ac:dyDescent="0.3"/>
    <row r="413" s="29" customFormat="1" ht="13.8" x14ac:dyDescent="0.3"/>
    <row r="414" s="29" customFormat="1" ht="13.8" x14ac:dyDescent="0.3"/>
    <row r="415" s="29" customFormat="1" ht="13.8" x14ac:dyDescent="0.3"/>
    <row r="416" s="29" customFormat="1" ht="13.8" x14ac:dyDescent="0.3"/>
    <row r="417" spans="2:113" s="29" customFormat="1" ht="13.8" x14ac:dyDescent="0.3"/>
    <row r="418" spans="2:113" s="29" customFormat="1" ht="13.8" x14ac:dyDescent="0.3"/>
    <row r="419" spans="2:113" s="29" customFormat="1" ht="13.8" x14ac:dyDescent="0.3"/>
    <row r="420" spans="2:113" s="29" customFormat="1" ht="13.8" x14ac:dyDescent="0.3"/>
    <row r="421" spans="2:113" s="29" customFormat="1" ht="13.8" x14ac:dyDescent="0.3"/>
    <row r="422" spans="2:113" s="29" customFormat="1" ht="13.8" x14ac:dyDescent="0.3"/>
    <row r="423" spans="2:113" s="29" customFormat="1" ht="13.8" x14ac:dyDescent="0.3"/>
    <row r="424" spans="2:113" s="29" customFormat="1" ht="13.8" x14ac:dyDescent="0.3"/>
    <row r="425" spans="2:113" s="29" customFormat="1" ht="13.8" x14ac:dyDescent="0.3"/>
    <row r="426" spans="2:113" s="29" customFormat="1" ht="13.8" x14ac:dyDescent="0.3"/>
    <row r="427" spans="2:113" s="29" customFormat="1" ht="13.8" x14ac:dyDescent="0.3"/>
    <row r="428" spans="2:113" x14ac:dyDescent="0.4">
      <c r="B428" s="29"/>
      <c r="C428" s="29"/>
      <c r="D428" s="29"/>
      <c r="E428" s="29"/>
      <c r="G428" s="29"/>
      <c r="H428" s="29"/>
      <c r="J428" s="29"/>
      <c r="K428" s="29"/>
      <c r="L428" s="29"/>
      <c r="M428" s="29"/>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row>
    <row r="429" spans="2:113" x14ac:dyDescent="0.4">
      <c r="B429" s="29"/>
      <c r="C429" s="29"/>
      <c r="D429" s="29"/>
      <c r="E429" s="29"/>
      <c r="G429" s="29"/>
      <c r="H429" s="29"/>
      <c r="J429" s="29"/>
      <c r="K429" s="29"/>
      <c r="L429" s="29"/>
      <c r="M429" s="29"/>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row>
    <row r="430" spans="2:113" x14ac:dyDescent="0.4">
      <c r="B430" s="29"/>
      <c r="C430" s="29"/>
      <c r="D430" s="29"/>
      <c r="E430" s="29"/>
      <c r="G430" s="29"/>
      <c r="H430" s="29"/>
      <c r="J430" s="29"/>
      <c r="K430" s="29"/>
      <c r="L430" s="29"/>
      <c r="M430" s="29"/>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row>
    <row r="431" spans="2:113" x14ac:dyDescent="0.4">
      <c r="B431" s="29"/>
      <c r="C431" s="29"/>
      <c r="D431" s="29"/>
      <c r="E431" s="29"/>
      <c r="G431" s="29"/>
      <c r="H431" s="29"/>
      <c r="J431" s="29"/>
      <c r="K431" s="29"/>
      <c r="L431" s="29"/>
      <c r="M431" s="29"/>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row>
    <row r="432" spans="2:113" x14ac:dyDescent="0.4">
      <c r="B432" s="29"/>
      <c r="C432" s="29"/>
      <c r="D432" s="29"/>
      <c r="E432" s="29"/>
      <c r="G432" s="29"/>
      <c r="H432" s="29"/>
      <c r="J432" s="29"/>
      <c r="K432" s="29"/>
      <c r="L432" s="29"/>
      <c r="M432" s="29"/>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row>
    <row r="433" spans="2:113" x14ac:dyDescent="0.4">
      <c r="B433" s="29"/>
      <c r="C433" s="29"/>
      <c r="D433" s="29"/>
      <c r="E433" s="29"/>
      <c r="G433" s="29"/>
      <c r="H433" s="29"/>
      <c r="J433" s="29"/>
      <c r="K433" s="29"/>
      <c r="L433" s="29"/>
      <c r="M433" s="29"/>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row>
    <row r="434" spans="2:113" x14ac:dyDescent="0.4">
      <c r="B434" s="29"/>
      <c r="C434" s="29"/>
      <c r="D434" s="29"/>
      <c r="E434" s="29"/>
      <c r="G434" s="29"/>
      <c r="H434" s="29"/>
      <c r="J434" s="29"/>
      <c r="K434" s="29"/>
      <c r="L434" s="29"/>
      <c r="M434" s="29"/>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row>
    <row r="435" spans="2:113" x14ac:dyDescent="0.4">
      <c r="B435" s="29"/>
      <c r="C435" s="29"/>
      <c r="D435" s="29"/>
      <c r="E435" s="29"/>
      <c r="G435" s="29"/>
      <c r="H435" s="29"/>
      <c r="J435" s="29"/>
      <c r="K435" s="29"/>
      <c r="L435" s="29"/>
      <c r="M435" s="29"/>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row>
    <row r="436" spans="2:113" x14ac:dyDescent="0.4">
      <c r="B436" s="29"/>
      <c r="C436" s="29"/>
      <c r="D436" s="29"/>
      <c r="E436" s="29"/>
      <c r="G436" s="29"/>
      <c r="H436" s="29"/>
      <c r="J436" s="29"/>
      <c r="K436" s="29"/>
      <c r="L436" s="29"/>
      <c r="M436" s="29"/>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row>
    <row r="437" spans="2:113" x14ac:dyDescent="0.4">
      <c r="B437" s="29"/>
      <c r="C437" s="29"/>
      <c r="D437" s="29"/>
      <c r="E437" s="29"/>
      <c r="G437" s="29"/>
      <c r="H437" s="29"/>
      <c r="J437" s="29"/>
      <c r="K437" s="29"/>
      <c r="L437" s="29"/>
      <c r="M437" s="29"/>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row>
    <row r="438" spans="2:113" x14ac:dyDescent="0.4">
      <c r="B438" s="29"/>
      <c r="C438" s="29"/>
      <c r="D438" s="29"/>
      <c r="E438" s="29"/>
      <c r="G438" s="29"/>
      <c r="H438" s="29"/>
      <c r="J438" s="29"/>
      <c r="K438" s="29"/>
      <c r="L438" s="29"/>
      <c r="M438" s="29"/>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row>
    <row r="439" spans="2:113" x14ac:dyDescent="0.4">
      <c r="B439" s="29"/>
      <c r="C439" s="29"/>
      <c r="D439" s="29"/>
      <c r="E439" s="29"/>
      <c r="G439" s="29"/>
      <c r="H439" s="29"/>
      <c r="J439" s="29"/>
      <c r="K439" s="29"/>
      <c r="L439" s="29"/>
      <c r="M439" s="29"/>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row>
    <row r="440" spans="2:113" x14ac:dyDescent="0.4">
      <c r="B440" s="29"/>
      <c r="C440" s="29"/>
      <c r="D440" s="29"/>
      <c r="E440" s="29"/>
      <c r="G440" s="29"/>
      <c r="H440" s="29"/>
      <c r="J440" s="29"/>
      <c r="K440" s="29"/>
      <c r="L440" s="29"/>
      <c r="M440" s="29"/>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row>
    <row r="441" spans="2:113" x14ac:dyDescent="0.4">
      <c r="B441" s="29"/>
      <c r="C441" s="29"/>
      <c r="D441" s="29"/>
      <c r="E441" s="29"/>
      <c r="G441" s="29"/>
      <c r="H441" s="29"/>
      <c r="J441" s="29"/>
      <c r="K441" s="29"/>
      <c r="L441" s="29"/>
      <c r="M441" s="29"/>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row>
    <row r="442" spans="2:113" x14ac:dyDescent="0.4">
      <c r="B442" s="29"/>
      <c r="C442" s="29"/>
      <c r="D442" s="29"/>
      <c r="E442" s="29"/>
      <c r="G442" s="29"/>
      <c r="H442" s="29"/>
      <c r="J442" s="29"/>
      <c r="K442" s="29"/>
      <c r="L442" s="29"/>
      <c r="M442" s="29"/>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row>
    <row r="443" spans="2:113" x14ac:dyDescent="0.4">
      <c r="B443" s="29"/>
      <c r="C443" s="29"/>
      <c r="D443" s="29"/>
      <c r="E443" s="29"/>
      <c r="G443" s="29"/>
      <c r="H443" s="29"/>
      <c r="J443" s="29"/>
      <c r="K443" s="29"/>
      <c r="L443" s="29"/>
      <c r="M443" s="29"/>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row>
    <row r="444" spans="2:113" x14ac:dyDescent="0.4">
      <c r="B444" s="29"/>
      <c r="C444" s="29"/>
      <c r="D444" s="29"/>
      <c r="E444" s="29"/>
      <c r="G444" s="29"/>
      <c r="H444" s="29"/>
      <c r="J444" s="29"/>
      <c r="K444" s="29"/>
      <c r="L444" s="29"/>
      <c r="M444" s="29"/>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row>
    <row r="445" spans="2:113" x14ac:dyDescent="0.4">
      <c r="B445" s="29"/>
      <c r="C445" s="29"/>
      <c r="D445" s="29"/>
      <c r="E445" s="29"/>
      <c r="G445" s="29"/>
      <c r="H445" s="29"/>
      <c r="J445" s="29"/>
      <c r="K445" s="29"/>
      <c r="L445" s="29"/>
      <c r="M445" s="29"/>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row>
    <row r="446" spans="2:113" x14ac:dyDescent="0.4">
      <c r="B446" s="29"/>
      <c r="C446" s="29"/>
      <c r="D446" s="29"/>
      <c r="E446" s="29"/>
      <c r="G446" s="29"/>
      <c r="H446" s="29"/>
      <c r="J446" s="29"/>
      <c r="K446" s="29"/>
      <c r="L446" s="29"/>
      <c r="M446" s="29"/>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row>
    <row r="447" spans="2:113" x14ac:dyDescent="0.4">
      <c r="B447" s="29"/>
      <c r="C447" s="29"/>
      <c r="D447" s="29"/>
      <c r="E447" s="29"/>
      <c r="G447" s="29"/>
      <c r="H447" s="29"/>
      <c r="J447" s="29"/>
      <c r="K447" s="29"/>
      <c r="L447" s="29"/>
      <c r="M447" s="29"/>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row>
    <row r="448" spans="2:113" x14ac:dyDescent="0.4">
      <c r="B448" s="29"/>
      <c r="C448" s="29"/>
      <c r="D448" s="29"/>
      <c r="E448" s="29"/>
      <c r="G448" s="29"/>
      <c r="H448" s="29"/>
      <c r="J448" s="29"/>
      <c r="K448" s="29"/>
      <c r="L448" s="29"/>
      <c r="M448" s="29"/>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row>
    <row r="449" spans="2:113" x14ac:dyDescent="0.4">
      <c r="B449" s="29"/>
      <c r="C449" s="29"/>
      <c r="D449" s="29"/>
      <c r="E449" s="29"/>
      <c r="G449" s="29"/>
      <c r="H449" s="29"/>
      <c r="J449" s="29"/>
      <c r="K449" s="29"/>
      <c r="L449" s="29"/>
      <c r="M449" s="29"/>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row>
    <row r="450" spans="2:113" x14ac:dyDescent="0.4">
      <c r="B450" s="29"/>
      <c r="C450" s="29"/>
      <c r="D450" s="29"/>
      <c r="E450" s="29"/>
      <c r="G450" s="29"/>
      <c r="H450" s="29"/>
      <c r="J450" s="29"/>
      <c r="K450" s="29"/>
      <c r="L450" s="29"/>
      <c r="M450" s="29"/>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row>
    <row r="451" spans="2:113" x14ac:dyDescent="0.4">
      <c r="B451" s="29"/>
      <c r="C451" s="29"/>
      <c r="D451" s="29"/>
      <c r="E451" s="29"/>
      <c r="G451" s="29"/>
      <c r="H451" s="29"/>
      <c r="J451" s="29"/>
      <c r="K451" s="29"/>
      <c r="L451" s="29"/>
      <c r="M451" s="29"/>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row>
    <row r="452" spans="2:113" x14ac:dyDescent="0.4">
      <c r="B452" s="29"/>
      <c r="C452" s="29"/>
      <c r="D452" s="29"/>
      <c r="E452" s="29"/>
      <c r="G452" s="29"/>
      <c r="H452" s="29"/>
      <c r="J452" s="29"/>
      <c r="K452" s="29"/>
      <c r="L452" s="29"/>
      <c r="M452" s="29"/>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row>
    <row r="453" spans="2:113" x14ac:dyDescent="0.4">
      <c r="B453" s="29"/>
      <c r="C453" s="29"/>
      <c r="D453" s="29"/>
      <c r="E453" s="29"/>
      <c r="G453" s="29"/>
      <c r="H453" s="29"/>
      <c r="J453" s="29"/>
      <c r="K453" s="29"/>
      <c r="L453" s="29"/>
      <c r="M453" s="29"/>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row>
    <row r="454" spans="2:113" x14ac:dyDescent="0.4">
      <c r="B454" s="29"/>
      <c r="C454" s="29"/>
      <c r="D454" s="29"/>
      <c r="E454" s="29"/>
      <c r="G454" s="29"/>
      <c r="H454" s="29"/>
      <c r="J454" s="29"/>
      <c r="K454" s="29"/>
      <c r="L454" s="29"/>
      <c r="M454" s="29"/>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row>
    <row r="455" spans="2:113" x14ac:dyDescent="0.4">
      <c r="B455" s="29"/>
      <c r="C455" s="29"/>
      <c r="D455" s="29"/>
      <c r="E455" s="29"/>
      <c r="G455" s="29"/>
      <c r="H455" s="29"/>
      <c r="J455" s="29"/>
      <c r="K455" s="29"/>
      <c r="L455" s="29"/>
      <c r="M455" s="29"/>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row>
    <row r="456" spans="2:113" x14ac:dyDescent="0.4">
      <c r="B456" s="29"/>
      <c r="C456" s="29"/>
      <c r="D456" s="29"/>
      <c r="E456" s="29"/>
      <c r="G456" s="29"/>
      <c r="H456" s="29"/>
      <c r="J456" s="29"/>
      <c r="K456" s="29"/>
      <c r="L456" s="29"/>
      <c r="M456" s="29"/>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row>
    <row r="457" spans="2:113" x14ac:dyDescent="0.4">
      <c r="B457" s="29"/>
      <c r="C457" s="29"/>
      <c r="D457" s="29"/>
      <c r="E457" s="29"/>
      <c r="G457" s="29"/>
      <c r="H457" s="29"/>
      <c r="J457" s="29"/>
      <c r="K457" s="29"/>
      <c r="L457" s="29"/>
      <c r="M457" s="29"/>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row>
    <row r="458" spans="2:113" x14ac:dyDescent="0.4">
      <c r="B458" s="29"/>
      <c r="C458" s="29"/>
      <c r="D458" s="29"/>
      <c r="E458" s="29"/>
      <c r="G458" s="29"/>
      <c r="H458" s="29"/>
      <c r="J458" s="29"/>
      <c r="K458" s="29"/>
      <c r="L458" s="29"/>
      <c r="M458" s="29"/>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row>
    <row r="459" spans="2:113" x14ac:dyDescent="0.4">
      <c r="B459" s="29"/>
      <c r="C459" s="29"/>
      <c r="D459" s="29"/>
      <c r="E459" s="29"/>
      <c r="G459" s="29"/>
      <c r="H459" s="29"/>
      <c r="J459" s="29"/>
      <c r="K459" s="29"/>
      <c r="L459" s="29"/>
      <c r="M459" s="29"/>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row>
    <row r="460" spans="2:113" x14ac:dyDescent="0.4">
      <c r="B460" s="29"/>
      <c r="C460" s="29"/>
      <c r="D460" s="29"/>
      <c r="E460" s="29"/>
      <c r="G460" s="29"/>
      <c r="H460" s="29"/>
      <c r="J460" s="29"/>
      <c r="K460" s="29"/>
      <c r="L460" s="29"/>
      <c r="M460" s="29"/>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row>
    <row r="461" spans="2:113" x14ac:dyDescent="0.4">
      <c r="B461" s="29"/>
      <c r="C461" s="29"/>
      <c r="D461" s="29"/>
      <c r="E461" s="29"/>
      <c r="G461" s="29"/>
      <c r="H461" s="29"/>
      <c r="J461" s="29"/>
      <c r="K461" s="29"/>
      <c r="L461" s="29"/>
      <c r="M461" s="29"/>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row>
    <row r="462" spans="2:113" x14ac:dyDescent="0.4">
      <c r="B462" s="29"/>
      <c r="C462" s="29"/>
      <c r="D462" s="29"/>
      <c r="E462" s="29"/>
      <c r="G462" s="29"/>
      <c r="H462" s="29"/>
      <c r="J462" s="29"/>
      <c r="K462" s="29"/>
      <c r="L462" s="29"/>
      <c r="M462" s="29"/>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row>
    <row r="463" spans="2:113" x14ac:dyDescent="0.4">
      <c r="B463" s="29"/>
      <c r="C463" s="29"/>
      <c r="D463" s="29"/>
      <c r="E463" s="29"/>
      <c r="G463" s="29"/>
      <c r="H463" s="29"/>
      <c r="J463" s="29"/>
      <c r="K463" s="29"/>
      <c r="L463" s="29"/>
      <c r="M463" s="29"/>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row>
    <row r="464" spans="2:113" x14ac:dyDescent="0.4">
      <c r="G464" s="29"/>
      <c r="H464" s="29"/>
      <c r="J464" s="29"/>
      <c r="K464" s="29"/>
      <c r="L464" s="29"/>
      <c r="M464" s="29"/>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row>
    <row r="465" spans="7:113" x14ac:dyDescent="0.4">
      <c r="G465" s="29"/>
      <c r="H465" s="29"/>
      <c r="J465" s="29"/>
      <c r="K465" s="29"/>
      <c r="L465" s="29"/>
      <c r="M465" s="29"/>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row>
    <row r="466" spans="7:113" x14ac:dyDescent="0.4">
      <c r="G466" s="29"/>
      <c r="H466" s="29"/>
      <c r="J466" s="29"/>
      <c r="K466" s="29"/>
      <c r="L466" s="29"/>
      <c r="M466" s="29"/>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row>
    <row r="467" spans="7:113" x14ac:dyDescent="0.4">
      <c r="G467" s="29"/>
      <c r="H467" s="29"/>
      <c r="J467" s="29"/>
      <c r="K467" s="29"/>
      <c r="L467" s="29"/>
      <c r="M467" s="29"/>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row>
    <row r="468" spans="7:113" x14ac:dyDescent="0.4">
      <c r="G468" s="29"/>
      <c r="H468" s="29"/>
      <c r="J468" s="29"/>
      <c r="K468" s="29"/>
      <c r="L468" s="29"/>
      <c r="M468" s="29"/>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row>
    <row r="469" spans="7:113" x14ac:dyDescent="0.4">
      <c r="G469" s="29"/>
      <c r="H469" s="29"/>
      <c r="J469" s="29"/>
      <c r="K469" s="29"/>
      <c r="L469" s="29"/>
      <c r="M469" s="29"/>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row>
    <row r="470" spans="7:113" x14ac:dyDescent="0.4">
      <c r="G470" s="29"/>
      <c r="H470" s="29"/>
      <c r="J470" s="29"/>
      <c r="K470" s="29"/>
      <c r="L470" s="29"/>
      <c r="M470" s="29"/>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row>
    <row r="471" spans="7:113" x14ac:dyDescent="0.4">
      <c r="G471" s="29"/>
      <c r="H471" s="29"/>
      <c r="J471" s="29"/>
      <c r="K471" s="29"/>
      <c r="L471" s="29"/>
      <c r="M471" s="29"/>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row>
    <row r="472" spans="7:113" x14ac:dyDescent="0.4">
      <c r="G472" s="29"/>
      <c r="H472" s="29"/>
      <c r="J472" s="29"/>
      <c r="K472" s="29"/>
      <c r="L472" s="29"/>
      <c r="M472" s="29"/>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row>
    <row r="473" spans="7:113" x14ac:dyDescent="0.4">
      <c r="G473" s="29"/>
      <c r="H473" s="29"/>
      <c r="J473" s="29"/>
      <c r="K473" s="29"/>
      <c r="L473" s="29"/>
      <c r="M473" s="29"/>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row>
    <row r="474" spans="7:113" x14ac:dyDescent="0.4">
      <c r="G474" s="29"/>
      <c r="H474" s="29"/>
      <c r="J474" s="29"/>
      <c r="K474" s="29"/>
      <c r="L474" s="29"/>
      <c r="M474" s="29"/>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row>
    <row r="475" spans="7:113" x14ac:dyDescent="0.4">
      <c r="G475" s="29"/>
      <c r="H475" s="29"/>
      <c r="J475" s="29"/>
      <c r="K475" s="29"/>
      <c r="L475" s="29"/>
      <c r="M475" s="29"/>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row>
    <row r="476" spans="7:113" x14ac:dyDescent="0.4">
      <c r="G476" s="29"/>
      <c r="H476" s="29"/>
      <c r="J476" s="29"/>
      <c r="K476" s="29"/>
      <c r="L476" s="29"/>
      <c r="M476" s="29"/>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row>
    <row r="477" spans="7:113" x14ac:dyDescent="0.4">
      <c r="G477" s="29"/>
      <c r="H477" s="29"/>
      <c r="J477" s="29"/>
      <c r="K477" s="29"/>
      <c r="L477" s="29"/>
      <c r="M477" s="29"/>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row>
    <row r="478" spans="7:113" x14ac:dyDescent="0.4">
      <c r="G478" s="29"/>
      <c r="H478" s="29"/>
      <c r="J478" s="29"/>
      <c r="K478" s="29"/>
      <c r="L478" s="29"/>
      <c r="M478" s="29"/>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row>
    <row r="479" spans="7:113" x14ac:dyDescent="0.4">
      <c r="G479" s="29"/>
      <c r="H479" s="29"/>
      <c r="J479" s="29"/>
      <c r="K479" s="29"/>
      <c r="L479" s="29"/>
      <c r="M479" s="29"/>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row>
    <row r="480" spans="7:113" x14ac:dyDescent="0.4">
      <c r="G480" s="29"/>
      <c r="H480" s="29"/>
      <c r="J480" s="29"/>
      <c r="K480" s="29"/>
      <c r="L480" s="29"/>
      <c r="M480" s="29"/>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row>
    <row r="481" spans="7:113" x14ac:dyDescent="0.4">
      <c r="G481" s="29"/>
      <c r="H481" s="29"/>
      <c r="J481" s="29"/>
      <c r="K481" s="29"/>
      <c r="L481" s="29"/>
      <c r="M481" s="29"/>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row>
    <row r="482" spans="7:113" x14ac:dyDescent="0.4">
      <c r="G482" s="29"/>
      <c r="H482" s="29"/>
      <c r="J482" s="29"/>
      <c r="K482" s="29"/>
      <c r="L482" s="29"/>
      <c r="M482" s="29"/>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row>
    <row r="483" spans="7:113" x14ac:dyDescent="0.4">
      <c r="G483" s="29"/>
      <c r="H483" s="29"/>
      <c r="J483" s="29"/>
      <c r="K483" s="29"/>
      <c r="L483" s="29"/>
      <c r="M483" s="29"/>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row>
    <row r="484" spans="7:113" x14ac:dyDescent="0.4">
      <c r="G484" s="29"/>
      <c r="H484" s="29"/>
      <c r="J484" s="29"/>
      <c r="K484" s="29"/>
      <c r="L484" s="29"/>
      <c r="M484" s="29"/>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row>
    <row r="485" spans="7:113" x14ac:dyDescent="0.4">
      <c r="G485" s="29"/>
      <c r="H485" s="29"/>
      <c r="J485" s="29"/>
      <c r="K485" s="29"/>
      <c r="L485" s="29"/>
      <c r="M485" s="29"/>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row>
    <row r="486" spans="7:113" x14ac:dyDescent="0.4">
      <c r="G486" s="29"/>
      <c r="H486" s="29"/>
      <c r="J486" s="29"/>
      <c r="K486" s="29"/>
      <c r="L486" s="29"/>
      <c r="M486" s="29"/>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row>
    <row r="487" spans="7:113" x14ac:dyDescent="0.4">
      <c r="G487" s="29"/>
      <c r="H487" s="29"/>
      <c r="J487" s="29"/>
      <c r="K487" s="29"/>
      <c r="L487" s="29"/>
      <c r="M487" s="29"/>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row>
    <row r="488" spans="7:113" x14ac:dyDescent="0.4">
      <c r="G488" s="29"/>
      <c r="H488" s="29"/>
      <c r="J488" s="29"/>
      <c r="K488" s="29"/>
      <c r="L488" s="29"/>
      <c r="M488" s="29"/>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row>
    <row r="489" spans="7:113" x14ac:dyDescent="0.4">
      <c r="G489" s="29"/>
      <c r="H489" s="29"/>
      <c r="J489" s="29"/>
      <c r="K489" s="29"/>
      <c r="L489" s="29"/>
      <c r="M489" s="29"/>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row>
    <row r="490" spans="7:113" x14ac:dyDescent="0.4">
      <c r="G490" s="29"/>
      <c r="H490" s="29"/>
      <c r="J490" s="29"/>
      <c r="K490" s="29"/>
      <c r="L490" s="29"/>
      <c r="M490" s="29"/>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row>
    <row r="491" spans="7:113" x14ac:dyDescent="0.4">
      <c r="G491" s="29"/>
      <c r="H491" s="29"/>
      <c r="J491" s="29"/>
      <c r="K491" s="29"/>
      <c r="L491" s="29"/>
      <c r="M491" s="29"/>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row>
    <row r="492" spans="7:113" x14ac:dyDescent="0.4">
      <c r="G492" s="29"/>
      <c r="H492" s="29"/>
      <c r="J492" s="29"/>
      <c r="K492" s="29"/>
      <c r="L492" s="29"/>
      <c r="M492" s="29"/>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row>
    <row r="493" spans="7:113" x14ac:dyDescent="0.4">
      <c r="G493" s="29"/>
      <c r="H493" s="29"/>
      <c r="J493" s="29"/>
      <c r="K493" s="29"/>
      <c r="L493" s="29"/>
      <c r="M493" s="29"/>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row>
    <row r="494" spans="7:113" x14ac:dyDescent="0.4">
      <c r="G494" s="29"/>
      <c r="H494" s="29"/>
      <c r="J494" s="29"/>
      <c r="K494" s="29"/>
      <c r="L494" s="29"/>
      <c r="M494" s="29"/>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row>
    <row r="495" spans="7:113" x14ac:dyDescent="0.4">
      <c r="G495" s="29"/>
      <c r="H495" s="29"/>
      <c r="J495" s="29"/>
      <c r="K495" s="29"/>
      <c r="L495" s="29"/>
      <c r="M495" s="29"/>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row>
    <row r="496" spans="7:113" x14ac:dyDescent="0.4">
      <c r="G496" s="29"/>
      <c r="H496" s="29"/>
      <c r="J496" s="29"/>
      <c r="K496" s="29"/>
      <c r="L496" s="29"/>
      <c r="M496" s="29"/>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row>
    <row r="497" spans="7:113" x14ac:dyDescent="0.4">
      <c r="G497" s="29"/>
      <c r="H497" s="29"/>
      <c r="J497" s="29"/>
      <c r="K497" s="29"/>
      <c r="L497" s="29"/>
      <c r="M497" s="29"/>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row>
    <row r="498" spans="7:113" x14ac:dyDescent="0.4">
      <c r="G498" s="29"/>
      <c r="H498" s="29"/>
      <c r="J498" s="29"/>
      <c r="K498" s="29"/>
      <c r="L498" s="29"/>
      <c r="M498" s="29"/>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row>
    <row r="499" spans="7:113" x14ac:dyDescent="0.4">
      <c r="G499" s="29"/>
      <c r="H499" s="29"/>
      <c r="J499" s="29"/>
      <c r="K499" s="29"/>
      <c r="L499" s="29"/>
      <c r="M499" s="29"/>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row>
    <row r="500" spans="7:113" x14ac:dyDescent="0.4">
      <c r="G500" s="29"/>
      <c r="H500" s="29"/>
      <c r="J500" s="29"/>
      <c r="K500" s="29"/>
      <c r="L500" s="29"/>
      <c r="M500" s="29"/>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row>
    <row r="501" spans="7:113" x14ac:dyDescent="0.4">
      <c r="G501" s="29"/>
      <c r="H501" s="29"/>
      <c r="J501" s="29"/>
      <c r="K501" s="29"/>
      <c r="L501" s="29"/>
      <c r="M501" s="29"/>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row>
    <row r="502" spans="7:113" x14ac:dyDescent="0.4">
      <c r="G502" s="29"/>
      <c r="H502" s="29"/>
      <c r="J502" s="29"/>
      <c r="K502" s="29"/>
      <c r="L502" s="29"/>
      <c r="M502" s="29"/>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row>
    <row r="503" spans="7:113" x14ac:dyDescent="0.4">
      <c r="G503" s="29"/>
      <c r="H503" s="29"/>
      <c r="J503" s="29"/>
      <c r="K503" s="29"/>
      <c r="L503" s="29"/>
      <c r="M503" s="29"/>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row>
    <row r="504" spans="7:113" x14ac:dyDescent="0.4">
      <c r="G504" s="29"/>
      <c r="H504" s="29"/>
      <c r="J504" s="29"/>
      <c r="K504" s="29"/>
      <c r="L504" s="29"/>
      <c r="M504" s="29"/>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c r="DH504" s="1"/>
      <c r="DI504" s="1"/>
    </row>
  </sheetData>
  <mergeCells count="4">
    <mergeCell ref="B3:I3"/>
    <mergeCell ref="B14:C14"/>
    <mergeCell ref="B1:I1"/>
    <mergeCell ref="B2:I2"/>
  </mergeCells>
  <conditionalFormatting sqref="M6:M152">
    <cfRule type="expression" dxfId="10" priority="1">
      <formula>M6&lt;0</formula>
    </cfRule>
  </conditionalFormatting>
  <dataValidations count="1">
    <dataValidation type="list" allowBlank="1" showInputMessage="1" showErrorMessage="1" sqref="J6:J152">
      <formula1>CategoryLookup</formula1>
    </dataValidation>
  </dataValidations>
  <pageMargins left="0.7" right="0.7" top="0.75" bottom="0.75" header="0.3" footer="0.3"/>
  <pageSetup scale="60" fitToHeight="0" orientation="landscape" r:id="rId1"/>
  <ignoredErrors>
    <ignoredError sqref="C16:C18 C46:C47" calculatedColumn="1"/>
  </ignoredErrors>
  <drawing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47"/>
  <sheetViews>
    <sheetView workbookViewId="0">
      <selection activeCell="A46" sqref="A46"/>
    </sheetView>
  </sheetViews>
  <sheetFormatPr defaultRowHeight="13.8" x14ac:dyDescent="0.3"/>
  <cols>
    <col min="1" max="1" width="22.109375" bestFit="1" customWidth="1"/>
    <col min="2" max="2" width="15.44140625" customWidth="1"/>
    <col min="3" max="3" width="12.109375" customWidth="1"/>
    <col min="4" max="4" width="10.88671875" style="33" bestFit="1" customWidth="1"/>
    <col min="6" max="6" width="12.6640625" style="33" customWidth="1"/>
    <col min="7" max="7" width="8.88671875" style="33"/>
    <col min="8" max="8" width="14.33203125" style="33" customWidth="1"/>
  </cols>
  <sheetData>
    <row r="1" spans="1:8" ht="16.8" x14ac:dyDescent="0.4">
      <c r="A1" s="61" t="s">
        <v>18</v>
      </c>
      <c r="B1" s="61"/>
    </row>
    <row r="2" spans="1:8" x14ac:dyDescent="0.3">
      <c r="A2" s="6" t="s">
        <v>4</v>
      </c>
      <c r="B2" s="10" t="s">
        <v>0</v>
      </c>
      <c r="C2" s="6" t="s">
        <v>75</v>
      </c>
      <c r="D2" s="34" t="s">
        <v>76</v>
      </c>
      <c r="F2" s="33" t="s">
        <v>77</v>
      </c>
      <c r="G2" s="33" t="s">
        <v>78</v>
      </c>
      <c r="H2" s="33" t="s">
        <v>14</v>
      </c>
    </row>
    <row r="3" spans="1:8" x14ac:dyDescent="0.3">
      <c r="A3" s="6" t="s">
        <v>5</v>
      </c>
      <c r="B3" s="14">
        <f>SUMIF(MyTransactions[Category],"=" &amp;CategoryTable6[[#This Row],[Category]],MyTransactions[Deposit])</f>
        <v>13082.2</v>
      </c>
      <c r="C3" s="32">
        <v>12900</v>
      </c>
      <c r="D3" s="34">
        <f>+CategoryTable6[[#This Row],[Budget]]-CategoryTable6[[#This Row],[Total]]</f>
        <v>-182.20000000000073</v>
      </c>
    </row>
    <row r="4" spans="1:8" x14ac:dyDescent="0.3">
      <c r="A4" s="6" t="s">
        <v>32</v>
      </c>
      <c r="B4" s="14">
        <f>SUMIF(MyTransactions[Category],"=" &amp;CategoryTable6[[#This Row],[Category]],MyTransactions[Withdrawal])</f>
        <v>27</v>
      </c>
      <c r="C4" s="32">
        <v>600</v>
      </c>
      <c r="D4" s="34">
        <f>+CategoryTable6[[#This Row],[Budget]]-CategoryTable6[[#This Row],[Total]]</f>
        <v>573</v>
      </c>
      <c r="H4" s="33">
        <f>+CategoryTable6[[#This Row],[Total]]</f>
        <v>27</v>
      </c>
    </row>
    <row r="5" spans="1:8" x14ac:dyDescent="0.3">
      <c r="A5" s="6" t="s">
        <v>33</v>
      </c>
      <c r="B5" s="14">
        <f>SUMIF(MyTransactions[Category],"=" &amp;CategoryTable6[[#This Row],[Category]],MyTransactions[Withdrawal])</f>
        <v>0</v>
      </c>
      <c r="C5" s="32">
        <v>1100</v>
      </c>
      <c r="D5" s="34">
        <f>+CategoryTable6[[#This Row],[Budget]]-CategoryTable6[[#This Row],[Total]]</f>
        <v>1100</v>
      </c>
      <c r="G5" s="33">
        <f>+CategoryTable6[[#This Row],[Total]]</f>
        <v>0</v>
      </c>
    </row>
    <row r="6" spans="1:8" x14ac:dyDescent="0.3">
      <c r="A6" s="6" t="s">
        <v>34</v>
      </c>
      <c r="B6" s="14">
        <f>SUMIF(MyTransactions[Category],"=" &amp;CategoryTable6[[#This Row],[Category]],MyTransactions[Withdrawal])</f>
        <v>518.01</v>
      </c>
      <c r="C6" s="32">
        <v>1700</v>
      </c>
      <c r="D6" s="34">
        <f>+CategoryTable6[[#This Row],[Budget]]-CategoryTable6[[#This Row],[Total]]</f>
        <v>1181.99</v>
      </c>
      <c r="G6" s="33">
        <f>-CategoryTable6[[#This Row],[Total]]</f>
        <v>-518.01</v>
      </c>
    </row>
    <row r="7" spans="1:8" x14ac:dyDescent="0.3">
      <c r="A7" s="6" t="s">
        <v>35</v>
      </c>
      <c r="B7" s="14">
        <f>SUMIF(MyTransactions[Category],"=" &amp;CategoryTable6[[#This Row],[Category]],MyTransactions[Withdrawal])</f>
        <v>0</v>
      </c>
      <c r="C7" s="32">
        <v>600</v>
      </c>
      <c r="D7" s="34">
        <f>+CategoryTable6[[#This Row],[Budget]]-CategoryTable6[[#This Row],[Total]]</f>
        <v>600</v>
      </c>
      <c r="H7" s="33">
        <f>-CategoryTable6[[#This Row],[Total]]</f>
        <v>0</v>
      </c>
    </row>
    <row r="8" spans="1:8" x14ac:dyDescent="0.3">
      <c r="A8" s="6" t="s">
        <v>36</v>
      </c>
      <c r="B8" s="14">
        <f>SUMIF(MyTransactions[Category],"=" &amp;CategoryTable6[[#This Row],[Category]],MyTransactions[Withdrawal])</f>
        <v>47</v>
      </c>
      <c r="C8" s="32">
        <v>3000</v>
      </c>
      <c r="D8" s="34">
        <f>+CategoryTable6[[#This Row],[Budget]]-CategoryTable6[[#This Row],[Total]]</f>
        <v>2953</v>
      </c>
      <c r="H8" s="33">
        <f>-CategoryTable6[[#This Row],[Total]]</f>
        <v>-47</v>
      </c>
    </row>
    <row r="9" spans="1:8" x14ac:dyDescent="0.3">
      <c r="A9" s="6" t="s">
        <v>37</v>
      </c>
      <c r="B9" s="14">
        <f>SUMIF(MyTransactions[Category],"=" &amp;CategoryTable6[[#This Row],[Category]],MyTransactions[Withdrawal])</f>
        <v>0</v>
      </c>
      <c r="C9" s="32">
        <v>25</v>
      </c>
      <c r="D9" s="34">
        <f>+CategoryTable6[[#This Row],[Budget]]-CategoryTable6[[#This Row],[Total]]</f>
        <v>25</v>
      </c>
      <c r="H9" s="33">
        <f>-CategoryTable6[[#This Row],[Total]]</f>
        <v>0</v>
      </c>
    </row>
    <row r="10" spans="1:8" x14ac:dyDescent="0.3">
      <c r="A10" s="6" t="s">
        <v>38</v>
      </c>
      <c r="B10" s="14">
        <f>SUMIF(MyTransactions[Category],"=" &amp;CategoryTable6[[#This Row],[Category]],MyTransactions[Withdrawal])</f>
        <v>0</v>
      </c>
      <c r="C10" s="32">
        <v>500</v>
      </c>
      <c r="D10" s="34">
        <f>+CategoryTable6[[#This Row],[Budget]]-CategoryTable6[[#This Row],[Total]]</f>
        <v>500</v>
      </c>
      <c r="H10" s="33">
        <f>-CategoryTable6[[#This Row],[Total]]</f>
        <v>0</v>
      </c>
    </row>
    <row r="11" spans="1:8" x14ac:dyDescent="0.3">
      <c r="A11" s="6" t="s">
        <v>39</v>
      </c>
      <c r="B11" s="14">
        <f>SUMIF(MyTransactions[Category],"=" &amp;CategoryTable6[[#This Row],[Category]],MyTransactions[Withdrawal])</f>
        <v>347.76</v>
      </c>
      <c r="C11" s="32">
        <v>400</v>
      </c>
      <c r="D11" s="34">
        <f>+CategoryTable6[[#This Row],[Budget]]-CategoryTable6[[#This Row],[Total]]</f>
        <v>52.240000000000009</v>
      </c>
      <c r="H11" s="33">
        <f>-CategoryTable6[[#This Row],[Total]]</f>
        <v>-347.76</v>
      </c>
    </row>
    <row r="12" spans="1:8" x14ac:dyDescent="0.3">
      <c r="A12" s="6" t="s">
        <v>40</v>
      </c>
      <c r="B12" s="14">
        <f>SUMIF(MyTransactions[Category],"=" &amp;CategoryTable6[[#This Row],[Category]],MyTransactions[Withdrawal])</f>
        <v>161.91999999999999</v>
      </c>
      <c r="C12" s="32">
        <v>450</v>
      </c>
      <c r="D12" s="34">
        <f>+CategoryTable6[[#This Row],[Budget]]-CategoryTable6[[#This Row],[Total]]</f>
        <v>288.08000000000004</v>
      </c>
      <c r="H12" s="33">
        <f>-CategoryTable6[[#This Row],[Total]]</f>
        <v>-161.91999999999999</v>
      </c>
    </row>
    <row r="13" spans="1:8" x14ac:dyDescent="0.3">
      <c r="A13" s="6" t="s">
        <v>41</v>
      </c>
      <c r="B13" s="14">
        <f>SUMIF(MyTransactions[Category],"=" &amp;CategoryTable6[[#This Row],[Category]],MyTransactions[Withdrawal])</f>
        <v>180</v>
      </c>
      <c r="C13" s="32">
        <v>180</v>
      </c>
      <c r="D13" s="34">
        <f>+CategoryTable6[[#This Row],[Budget]]-CategoryTable6[[#This Row],[Total]]</f>
        <v>0</v>
      </c>
      <c r="H13" s="33">
        <f>-CategoryTable6[[#This Row],[Total]]</f>
        <v>-180</v>
      </c>
    </row>
    <row r="14" spans="1:8" x14ac:dyDescent="0.3">
      <c r="A14" s="6" t="s">
        <v>42</v>
      </c>
      <c r="B14" s="14">
        <f>SUMIF(MyTransactions[Category],"=" &amp;CategoryTable6[[#This Row],[Category]],MyTransactions[Withdrawal])</f>
        <v>0</v>
      </c>
      <c r="C14" s="32">
        <v>132</v>
      </c>
      <c r="D14" s="34">
        <f>+CategoryTable6[[#This Row],[Budget]]-CategoryTable6[[#This Row],[Total]]</f>
        <v>132</v>
      </c>
      <c r="H14" s="33">
        <f>-CategoryTable6[[#This Row],[Total]]</f>
        <v>0</v>
      </c>
    </row>
    <row r="15" spans="1:8" x14ac:dyDescent="0.3">
      <c r="A15" s="6" t="s">
        <v>43</v>
      </c>
      <c r="B15" s="14">
        <f>SUMIF(MyTransactions[Category],"=" &amp;CategoryTable6[[#This Row],[Category]],MyTransactions[Withdrawal])</f>
        <v>250</v>
      </c>
      <c r="C15" s="32">
        <v>300</v>
      </c>
      <c r="D15" s="34">
        <f>+CategoryTable6[[#This Row],[Budget]]-CategoryTable6[[#This Row],[Total]]</f>
        <v>50</v>
      </c>
      <c r="H15" s="33">
        <f>-CategoryTable6[[#This Row],[Total]]</f>
        <v>-250</v>
      </c>
    </row>
    <row r="16" spans="1:8" x14ac:dyDescent="0.3">
      <c r="A16" s="6" t="s">
        <v>44</v>
      </c>
      <c r="B16" s="14">
        <f>SUMIF(MyTransactions[Category],"=" &amp;CategoryTable6[[#This Row],[Category]],MyTransactions[Withdrawal])</f>
        <v>347.2</v>
      </c>
      <c r="C16" s="32">
        <v>50</v>
      </c>
      <c r="D16" s="34">
        <f>+CategoryTable6[[#This Row],[Budget]]-CategoryTable6[[#This Row],[Total]]</f>
        <v>-297.2</v>
      </c>
      <c r="H16" s="33">
        <f>-CategoryTable6[[#This Row],[Total]]</f>
        <v>-347.2</v>
      </c>
    </row>
    <row r="17" spans="1:8" x14ac:dyDescent="0.3">
      <c r="A17" s="6" t="s">
        <v>45</v>
      </c>
      <c r="B17" s="14">
        <f>SUMIF(MyTransactions[Category],"=" &amp;CategoryTable6[[#This Row],[Category]],MyTransactions[Withdrawal])</f>
        <v>58</v>
      </c>
      <c r="C17" s="32">
        <v>68</v>
      </c>
      <c r="D17" s="34">
        <f>+CategoryTable6[[#This Row],[Budget]]-CategoryTable6[[#This Row],[Total]]</f>
        <v>10</v>
      </c>
      <c r="H17" s="33">
        <f>-CategoryTable6[[#This Row],[Total]]</f>
        <v>-58</v>
      </c>
    </row>
    <row r="18" spans="1:8" x14ac:dyDescent="0.3">
      <c r="A18" s="6" t="s">
        <v>46</v>
      </c>
      <c r="B18" s="14">
        <f>SUMIF(MyTransactions[Category],"=" &amp;CategoryTable6[[#This Row],[Category]],MyTransactions[Withdrawal])</f>
        <v>1265</v>
      </c>
      <c r="C18" s="32">
        <v>440</v>
      </c>
      <c r="D18" s="34">
        <f>+CategoryTable6[[#This Row],[Budget]]-CategoryTable6[[#This Row],[Total]]</f>
        <v>-825</v>
      </c>
      <c r="H18" s="33">
        <f>-CategoryTable6[[#This Row],[Total]]</f>
        <v>-1265</v>
      </c>
    </row>
    <row r="19" spans="1:8" x14ac:dyDescent="0.3">
      <c r="A19" s="6" t="s">
        <v>47</v>
      </c>
      <c r="B19" s="14">
        <f>SUMIF(MyTransactions[Category],"=" &amp;CategoryTable6[[#This Row],[Category]],MyTransactions[Withdrawal])</f>
        <v>86.81</v>
      </c>
      <c r="C19" s="32">
        <v>100</v>
      </c>
      <c r="D19" s="34">
        <f>+CategoryTable6[[#This Row],[Budget]]-CategoryTable6[[#This Row],[Total]]</f>
        <v>13.189999999999998</v>
      </c>
      <c r="H19" s="33">
        <f>-CategoryTable6[[#This Row],[Total]]</f>
        <v>-86.81</v>
      </c>
    </row>
    <row r="20" spans="1:8" x14ac:dyDescent="0.3">
      <c r="A20" s="6" t="s">
        <v>48</v>
      </c>
      <c r="B20" s="14">
        <f>SUMIF(MyTransactions[Category],"=" &amp;CategoryTable6[[#This Row],[Category]],MyTransactions[Withdrawal])</f>
        <v>33.980000000000004</v>
      </c>
      <c r="C20" s="32">
        <v>200</v>
      </c>
      <c r="D20" s="34">
        <f>+CategoryTable6[[#This Row],[Budget]]-CategoryTable6[[#This Row],[Total]]</f>
        <v>166.01999999999998</v>
      </c>
      <c r="H20" s="33">
        <f>-CategoryTable6[[#This Row],[Total]]</f>
        <v>-33.980000000000004</v>
      </c>
    </row>
    <row r="21" spans="1:8" x14ac:dyDescent="0.3">
      <c r="A21" s="6" t="s">
        <v>49</v>
      </c>
      <c r="B21" s="14">
        <f>SUMIF(MyTransactions[Category],"=" &amp;CategoryTable6[[#This Row],[Category]],MyTransactions[Withdrawal])</f>
        <v>135.19999999999999</v>
      </c>
      <c r="C21" s="32">
        <v>200</v>
      </c>
      <c r="D21" s="34">
        <f>+CategoryTable6[[#This Row],[Budget]]-CategoryTable6[[#This Row],[Total]]</f>
        <v>64.800000000000011</v>
      </c>
      <c r="H21" s="33">
        <f>-CategoryTable6[[#This Row],[Total]]</f>
        <v>-135.19999999999999</v>
      </c>
    </row>
    <row r="22" spans="1:8" x14ac:dyDescent="0.3">
      <c r="A22" s="6" t="s">
        <v>50</v>
      </c>
      <c r="B22" s="14">
        <f>SUMIF(MyTransactions[Category],"=" &amp;CategoryTable6[[#This Row],[Category]],MyTransactions[Withdrawal])</f>
        <v>0</v>
      </c>
      <c r="C22" s="32">
        <v>50</v>
      </c>
      <c r="D22" s="34">
        <f>+CategoryTable6[[#This Row],[Budget]]-CategoryTable6[[#This Row],[Total]]</f>
        <v>50</v>
      </c>
      <c r="H22" s="33">
        <f>-CategoryTable6[[#This Row],[Total]]</f>
        <v>0</v>
      </c>
    </row>
    <row r="23" spans="1:8" x14ac:dyDescent="0.3">
      <c r="A23" s="6" t="s">
        <v>51</v>
      </c>
      <c r="B23" s="14">
        <f>SUMIF(MyTransactions[Category],"=" &amp;CategoryTable6[[#This Row],[Category]],MyTransactions[Withdrawal])</f>
        <v>240</v>
      </c>
      <c r="C23" s="32">
        <v>790</v>
      </c>
      <c r="D23" s="34">
        <f>+CategoryTable6[[#This Row],[Budget]]-CategoryTable6[[#This Row],[Total]]</f>
        <v>550</v>
      </c>
      <c r="H23" s="33">
        <f>-CategoryTable6[[#This Row],[Total]]</f>
        <v>-240</v>
      </c>
    </row>
    <row r="24" spans="1:8" x14ac:dyDescent="0.3">
      <c r="A24" s="6" t="s">
        <v>52</v>
      </c>
      <c r="B24" s="14">
        <f>SUMIF(MyTransactions[Category],"=" &amp;CategoryTable6[[#This Row],[Category]],MyTransactions[Withdrawal])</f>
        <v>20</v>
      </c>
      <c r="C24" s="32">
        <v>100</v>
      </c>
      <c r="D24" s="34">
        <f>+CategoryTable6[[#This Row],[Budget]]-CategoryTable6[[#This Row],[Total]]</f>
        <v>80</v>
      </c>
      <c r="H24" s="33">
        <f>-CategoryTable6[[#This Row],[Total]]</f>
        <v>-20</v>
      </c>
    </row>
    <row r="25" spans="1:8" x14ac:dyDescent="0.3">
      <c r="A25" s="6" t="s">
        <v>53</v>
      </c>
      <c r="B25" s="14">
        <f>SUMIF(MyTransactions[Category],"=" &amp;CategoryTable6[[#This Row],[Category]],MyTransactions[Withdrawal])</f>
        <v>13.25</v>
      </c>
      <c r="C25" s="32">
        <v>100</v>
      </c>
      <c r="D25" s="34">
        <f>+CategoryTable6[[#This Row],[Budget]]-CategoryTable6[[#This Row],[Total]]</f>
        <v>86.75</v>
      </c>
      <c r="H25" s="33">
        <f>-CategoryTable6[[#This Row],[Total]]</f>
        <v>-13.25</v>
      </c>
    </row>
    <row r="26" spans="1:8" x14ac:dyDescent="0.3">
      <c r="A26" s="6" t="s">
        <v>54</v>
      </c>
      <c r="B26" s="14">
        <f>SUMIF(MyTransactions[Category],"=" &amp;CategoryTable6[[#This Row],[Category]],MyTransactions[Withdrawal])</f>
        <v>0</v>
      </c>
      <c r="C26" s="32">
        <v>50</v>
      </c>
      <c r="D26" s="34">
        <f>+CategoryTable6[[#This Row],[Budget]]-CategoryTable6[[#This Row],[Total]]</f>
        <v>50</v>
      </c>
      <c r="H26" s="33">
        <f>-CategoryTable6[[#This Row],[Total]]</f>
        <v>0</v>
      </c>
    </row>
    <row r="27" spans="1:8" x14ac:dyDescent="0.3">
      <c r="A27" s="6" t="s">
        <v>55</v>
      </c>
      <c r="B27" s="14">
        <f>SUMIF(MyTransactions[Category],"=" &amp;CategoryTable6[[#This Row],[Category]],MyTransactions[Withdrawal])</f>
        <v>0</v>
      </c>
      <c r="C27" s="32">
        <v>2000</v>
      </c>
      <c r="D27" s="34">
        <f>+CategoryTable6[[#This Row],[Budget]]-CategoryTable6[[#This Row],[Total]]</f>
        <v>2000</v>
      </c>
      <c r="H27" s="33">
        <f>-CategoryTable6[[#This Row],[Total]]</f>
        <v>0</v>
      </c>
    </row>
    <row r="28" spans="1:8" x14ac:dyDescent="0.3">
      <c r="A28" s="6" t="s">
        <v>56</v>
      </c>
      <c r="B28" s="14">
        <f>SUMIF(MyTransactions[Category],"=" &amp;CategoryTable6[[#This Row],[Category]],MyTransactions[Withdrawal])</f>
        <v>0</v>
      </c>
      <c r="C28" s="32">
        <v>3000</v>
      </c>
      <c r="D28" s="34">
        <f>+CategoryTable6[[#This Row],[Budget]]-CategoryTable6[[#This Row],[Total]]</f>
        <v>3000</v>
      </c>
      <c r="H28" s="33">
        <f>-CategoryTable6[[#This Row],[Total]]</f>
        <v>0</v>
      </c>
    </row>
    <row r="29" spans="1:8" x14ac:dyDescent="0.3">
      <c r="A29" s="6" t="s">
        <v>57</v>
      </c>
      <c r="B29" s="14">
        <f>SUMIF(MyTransactions[Category],"=" &amp;CategoryTable6[[#This Row],[Category]],MyTransactions[Withdrawal])</f>
        <v>0</v>
      </c>
      <c r="C29" s="32">
        <v>1000</v>
      </c>
      <c r="D29" s="34">
        <f>+CategoryTable6[[#This Row],[Budget]]-CategoryTable6[[#This Row],[Total]]</f>
        <v>1000</v>
      </c>
      <c r="H29" s="33">
        <f>-CategoryTable6[[#This Row],[Total]]</f>
        <v>0</v>
      </c>
    </row>
    <row r="30" spans="1:8" x14ac:dyDescent="0.3">
      <c r="A30" s="6" t="s">
        <v>58</v>
      </c>
      <c r="B30" s="14">
        <f>SUMIF(MyTransactions[Category],"=" &amp;CategoryTable6[[#This Row],[Category]],MyTransactions[Withdrawal])</f>
        <v>1989</v>
      </c>
      <c r="C30" s="32">
        <v>1989</v>
      </c>
      <c r="D30" s="34">
        <f>+CategoryTable6[[#This Row],[Budget]]-CategoryTable6[[#This Row],[Total]]</f>
        <v>0</v>
      </c>
      <c r="H30" s="33">
        <f>-CategoryTable6[[#This Row],[Total]]</f>
        <v>-1989</v>
      </c>
    </row>
    <row r="31" spans="1:8" x14ac:dyDescent="0.3">
      <c r="A31" s="6" t="s">
        <v>59</v>
      </c>
      <c r="B31" s="14">
        <f>SUMIF(MyTransactions[Category],"=" &amp;CategoryTable6[[#This Row],[Category]],MyTransactions[Withdrawal])</f>
        <v>1326</v>
      </c>
      <c r="C31" s="32">
        <v>1326</v>
      </c>
      <c r="D31" s="34">
        <f>+CategoryTable6[[#This Row],[Budget]]-CategoryTable6[[#This Row],[Total]]</f>
        <v>0</v>
      </c>
      <c r="H31" s="33">
        <f>-CategoryTable6[[#This Row],[Total]]</f>
        <v>-1326</v>
      </c>
    </row>
    <row r="32" spans="1:8" x14ac:dyDescent="0.3">
      <c r="A32" s="6" t="s">
        <v>60</v>
      </c>
      <c r="B32" s="14">
        <f>SUMIF(MyTransactions[Category],"=" &amp;CategoryTable6[[#This Row],[Category]],MyTransactions[Withdrawal])</f>
        <v>0</v>
      </c>
      <c r="C32" s="32">
        <v>5000</v>
      </c>
      <c r="D32" s="34">
        <f>+CategoryTable6[[#This Row],[Budget]]-CategoryTable6[[#This Row],[Total]]</f>
        <v>5000</v>
      </c>
      <c r="F32" s="33">
        <f>+CategoryTable6[[#This Row],[Total]]</f>
        <v>0</v>
      </c>
    </row>
    <row r="33" spans="1:8" x14ac:dyDescent="0.3">
      <c r="A33" s="6" t="s">
        <v>61</v>
      </c>
      <c r="B33" s="14">
        <f>SUMIF(MyTransactions[Category],"=" &amp;CategoryTable6[[#This Row],[Category]],MyTransactions[Withdrawal])</f>
        <v>0</v>
      </c>
      <c r="C33" s="32">
        <v>13000</v>
      </c>
      <c r="D33" s="34">
        <f>+CategoryTable6[[#This Row],[Budget]]-CategoryTable6[[#This Row],[Total]]</f>
        <v>13000</v>
      </c>
      <c r="F33" s="33">
        <f>+CategoryTable6[[#This Row],[Total]]</f>
        <v>0</v>
      </c>
    </row>
    <row r="34" spans="1:8" x14ac:dyDescent="0.3">
      <c r="A34" s="6" t="s">
        <v>62</v>
      </c>
      <c r="B34" s="14">
        <f>SUMIF(MyTransactions[Category],"=" &amp;CategoryTable6[[#This Row],[Category]],MyTransactions[Withdrawal])</f>
        <v>0</v>
      </c>
      <c r="C34" s="32">
        <v>50</v>
      </c>
      <c r="D34" s="34">
        <f>+CategoryTable6[[#This Row],[Budget]]-CategoryTable6[[#This Row],[Total]]</f>
        <v>50</v>
      </c>
      <c r="F34" s="33">
        <f>-CategoryTable6[[#This Row],[Total]]</f>
        <v>0</v>
      </c>
    </row>
    <row r="35" spans="1:8" x14ac:dyDescent="0.3">
      <c r="A35" s="6" t="s">
        <v>63</v>
      </c>
      <c r="B35" s="14">
        <f>SUMIF(MyTransactions[Category],"=" &amp;CategoryTable6[[#This Row],[Category]],MyTransactions[Withdrawal])</f>
        <v>100</v>
      </c>
      <c r="C35" s="32">
        <v>100</v>
      </c>
      <c r="D35" s="34">
        <f>+CategoryTable6[[#This Row],[Budget]]-CategoryTable6[[#This Row],[Total]]</f>
        <v>0</v>
      </c>
      <c r="F35" s="33">
        <f>-CategoryTable6[[#This Row],[Total]]</f>
        <v>-100</v>
      </c>
    </row>
    <row r="36" spans="1:8" x14ac:dyDescent="0.3">
      <c r="A36" s="6" t="s">
        <v>64</v>
      </c>
      <c r="B36" s="14">
        <f>SUMIF(MyTransactions[Category],"=" &amp;CategoryTable6[[#This Row],[Category]],MyTransactions[Withdrawal])</f>
        <v>50</v>
      </c>
      <c r="C36" s="32">
        <v>50</v>
      </c>
      <c r="D36" s="34">
        <f>+CategoryTable6[[#This Row],[Budget]]-CategoryTable6[[#This Row],[Total]]</f>
        <v>0</v>
      </c>
      <c r="F36" s="33">
        <f>-CategoryTable6[[#This Row],[Total]]</f>
        <v>-50</v>
      </c>
    </row>
    <row r="37" spans="1:8" x14ac:dyDescent="0.3">
      <c r="A37" s="6" t="s">
        <v>65</v>
      </c>
      <c r="B37" s="14">
        <f>SUMIF(MyTransactions[Category],"=" &amp;CategoryTable6[[#This Row],[Category]],MyTransactions[Withdrawal])</f>
        <v>0</v>
      </c>
      <c r="C37" s="32">
        <v>50</v>
      </c>
      <c r="D37" s="34">
        <f>+CategoryTable6[[#This Row],[Budget]]-CategoryTable6[[#This Row],[Total]]</f>
        <v>50</v>
      </c>
      <c r="F37" s="33">
        <f>-CategoryTable6[[#This Row],[Total]]</f>
        <v>0</v>
      </c>
    </row>
    <row r="38" spans="1:8" x14ac:dyDescent="0.3">
      <c r="A38" s="6" t="s">
        <v>66</v>
      </c>
      <c r="B38" s="14">
        <f>SUMIF(MyTransactions[Category],"=" &amp;CategoryTable6[[#This Row],[Category]],MyTransactions[Withdrawal])</f>
        <v>3291.31</v>
      </c>
      <c r="C38" s="32">
        <v>3250</v>
      </c>
      <c r="D38" s="34">
        <f>+CategoryTable6[[#This Row],[Budget]]-CategoryTable6[[#This Row],[Total]]</f>
        <v>-41.309999999999945</v>
      </c>
      <c r="F38" s="33">
        <f>-CategoryTable6[[#This Row],[Total]]</f>
        <v>-3291.31</v>
      </c>
    </row>
    <row r="39" spans="1:8" x14ac:dyDescent="0.3">
      <c r="A39" s="6" t="s">
        <v>67</v>
      </c>
      <c r="B39" s="14">
        <f>SUMIF(MyTransactions[Category],"=" &amp;CategoryTable6[[#This Row],[Category]],MyTransactions[Withdrawal])</f>
        <v>3857.21</v>
      </c>
      <c r="C39" s="32">
        <v>3500</v>
      </c>
      <c r="D39" s="34">
        <f>+CategoryTable6[[#This Row],[Budget]]-CategoryTable6[[#This Row],[Total]]</f>
        <v>-357.21000000000004</v>
      </c>
      <c r="F39" s="33">
        <f>-CategoryTable6[[#This Row],[Total]]</f>
        <v>-3857.21</v>
      </c>
    </row>
    <row r="40" spans="1:8" x14ac:dyDescent="0.3">
      <c r="A40" s="6" t="s">
        <v>68</v>
      </c>
      <c r="B40" s="14">
        <f>SUMIF(MyTransactions[Category],"=" &amp;CategoryTable6[[#This Row],[Category]],MyTransactions[Withdrawal])</f>
        <v>479</v>
      </c>
      <c r="C40" s="32">
        <v>800</v>
      </c>
      <c r="D40" s="34">
        <f>+CategoryTable6[[#This Row],[Budget]]-CategoryTable6[[#This Row],[Total]]</f>
        <v>321</v>
      </c>
      <c r="F40" s="33">
        <f>-CategoryTable6[[#This Row],[Total]]</f>
        <v>-479</v>
      </c>
    </row>
    <row r="41" spans="1:8" x14ac:dyDescent="0.3">
      <c r="A41" s="6" t="s">
        <v>69</v>
      </c>
      <c r="B41" s="14">
        <f>SUMIF(MyTransactions[Category],"=" &amp;CategoryTable6[[#This Row],[Category]],MyTransactions[Withdrawal])</f>
        <v>4344</v>
      </c>
      <c r="C41" s="32">
        <v>5500</v>
      </c>
      <c r="D41" s="34">
        <f>+CategoryTable6[[#This Row],[Budget]]-CategoryTable6[[#This Row],[Total]]</f>
        <v>1156</v>
      </c>
      <c r="F41" s="33">
        <f>-CategoryTable6[[#This Row],[Total]]</f>
        <v>-4344</v>
      </c>
    </row>
    <row r="42" spans="1:8" x14ac:dyDescent="0.3">
      <c r="A42" s="6" t="s">
        <v>70</v>
      </c>
      <c r="B42" s="14">
        <f>SUMIF(MyTransactions[Category],"=" &amp;CategoryTable6[[#This Row],[Category]],MyTransactions[Withdrawal])</f>
        <v>256.21999999999997</v>
      </c>
      <c r="C42" s="32">
        <v>200</v>
      </c>
      <c r="D42" s="34">
        <f>+CategoryTable6[[#This Row],[Budget]]-CategoryTable6[[#This Row],[Total]]</f>
        <v>-56.21999999999997</v>
      </c>
      <c r="F42" s="33">
        <f>-CategoryTable6[[#This Row],[Total]]</f>
        <v>-256.21999999999997</v>
      </c>
    </row>
    <row r="43" spans="1:8" x14ac:dyDescent="0.3">
      <c r="A43" s="6" t="s">
        <v>71</v>
      </c>
      <c r="B43" s="14">
        <f>SUMIF(MyTransactions[Category],"=" &amp;CategoryTable6[[#This Row],[Category]],MyTransactions[Withdrawal])</f>
        <v>36.36</v>
      </c>
      <c r="C43" s="32">
        <v>25</v>
      </c>
      <c r="D43" s="34">
        <f>+CategoryTable6[[#This Row],[Budget]]-CategoryTable6[[#This Row],[Total]]</f>
        <v>-11.36</v>
      </c>
      <c r="F43" s="33">
        <f>-CategoryTable6[[#This Row],[Total]]</f>
        <v>-36.36</v>
      </c>
    </row>
    <row r="44" spans="1:8" x14ac:dyDescent="0.3">
      <c r="A44" s="6" t="s">
        <v>72</v>
      </c>
      <c r="B44" s="14">
        <f>SUMIF(MyTransactions[Category],"=" &amp;CategoryTable6[[#This Row],[Category]],MyTransactions[Withdrawal])</f>
        <v>0</v>
      </c>
      <c r="C44" s="32">
        <v>125</v>
      </c>
      <c r="D44" s="34">
        <f>+CategoryTable6[[#This Row],[Budget]]-CategoryTable6[[#This Row],[Total]]</f>
        <v>125</v>
      </c>
      <c r="F44" s="33">
        <f>-CategoryTable6[[#This Row],[Total]]</f>
        <v>0</v>
      </c>
    </row>
    <row r="45" spans="1:8" x14ac:dyDescent="0.3">
      <c r="A45" s="6" t="s">
        <v>73</v>
      </c>
      <c r="B45" s="14">
        <f>SUMIF(MyTransactions[Category],"=" &amp;CategoryTable6[[#This Row],[Category]],MyTransactions[Withdrawal])</f>
        <v>50</v>
      </c>
      <c r="C45" s="32">
        <v>100</v>
      </c>
      <c r="D45" s="34">
        <f>+CategoryTable6[[#This Row],[Budget]]-CategoryTable6[[#This Row],[Total]]</f>
        <v>50</v>
      </c>
      <c r="F45" s="33">
        <f>-CategoryTable6[[#This Row],[Total]]</f>
        <v>-50</v>
      </c>
    </row>
    <row r="46" spans="1:8" x14ac:dyDescent="0.3">
      <c r="A46" s="6" t="s">
        <v>74</v>
      </c>
      <c r="B46" s="14">
        <f>SUMIF(MyTransactions[Category],"=" &amp;CategoryTable6[[#This Row],[Category]],MyTransactions[Withdrawal])</f>
        <v>45.34</v>
      </c>
      <c r="C46" s="32">
        <v>100</v>
      </c>
      <c r="D46" s="34">
        <f>+CategoryTable6[[#This Row],[Budget]]-CategoryTable6[[#This Row],[Total]]</f>
        <v>54.66</v>
      </c>
      <c r="F46" s="33">
        <f>-CategoryTable6[[#This Row],[Total]]</f>
        <v>-45.34</v>
      </c>
    </row>
    <row r="47" spans="1:8" x14ac:dyDescent="0.3">
      <c r="F47" s="33">
        <f>SUM(F32:F46)</f>
        <v>-12509.44</v>
      </c>
      <c r="G47" s="33">
        <f t="shared" ref="G47:H47" si="0">SUM(G32:G46)</f>
        <v>0</v>
      </c>
      <c r="H47" s="33">
        <f t="shared" si="0"/>
        <v>0</v>
      </c>
    </row>
  </sheetData>
  <mergeCells count="1">
    <mergeCell ref="A1:B1"/>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B4"/>
  <sheetViews>
    <sheetView showGridLines="0" showRowColHeaders="0" topLeftCell="A3" zoomScaleNormal="100" workbookViewId="0">
      <selection activeCell="B5" sqref="B5"/>
    </sheetView>
  </sheetViews>
  <sheetFormatPr defaultColWidth="8.88671875" defaultRowHeight="12" x14ac:dyDescent="0.25"/>
  <cols>
    <col min="1" max="1" width="4" style="13" customWidth="1"/>
    <col min="2" max="2" width="150.6640625" style="13" customWidth="1"/>
    <col min="3" max="16384" width="8.88671875" style="13"/>
  </cols>
  <sheetData>
    <row r="1" spans="1:2" x14ac:dyDescent="0.25">
      <c r="A1" s="28"/>
    </row>
    <row r="2" spans="1:2" ht="340.2" customHeight="1" x14ac:dyDescent="0.25">
      <c r="B2" s="15" t="s">
        <v>31</v>
      </c>
    </row>
    <row r="3" spans="1:2" ht="97.95" customHeight="1" x14ac:dyDescent="0.25">
      <c r="B3" s="16" t="s">
        <v>29</v>
      </c>
    </row>
    <row r="4" spans="1:2" ht="100.2" customHeight="1" x14ac:dyDescent="0.25">
      <c r="B4" s="17" t="s">
        <v>25</v>
      </c>
    </row>
  </sheetData>
  <sheetProtection selectLockedCells="1" selectUnlockedCell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DG428"/>
  <sheetViews>
    <sheetView showGridLines="0" showRuler="0" topLeftCell="A6" zoomScaleNormal="100" workbookViewId="0">
      <selection activeCell="C17" sqref="C17:C24"/>
    </sheetView>
  </sheetViews>
  <sheetFormatPr defaultColWidth="9.33203125" defaultRowHeight="16.8" x14ac:dyDescent="0.4"/>
  <cols>
    <col min="1" max="1" width="5.44140625" style="1" customWidth="1"/>
    <col min="2" max="2" width="26.44140625" style="1" customWidth="1"/>
    <col min="3" max="3" width="13.33203125" style="1" customWidth="1"/>
    <col min="4" max="4" width="5.6640625" style="1" customWidth="1"/>
    <col min="5" max="5" width="12.33203125" style="1" customWidth="1"/>
    <col min="6" max="6" width="14.33203125" style="1" customWidth="1"/>
    <col min="7" max="7" width="24.6640625" style="1" customWidth="1"/>
    <col min="8" max="8" width="16.33203125" style="1" customWidth="1"/>
    <col min="9" max="9" width="12.33203125" style="1" customWidth="1"/>
    <col min="10" max="10" width="13" style="1" customWidth="1"/>
    <col min="11" max="11" width="14.6640625" style="1" customWidth="1"/>
    <col min="12" max="12" width="12.33203125" customWidth="1"/>
    <col min="13" max="13" width="13.5546875" customWidth="1"/>
    <col min="14" max="14" width="12.88671875" customWidth="1"/>
    <col min="16" max="16" width="18" customWidth="1"/>
    <col min="17" max="17" width="6.5546875" customWidth="1"/>
    <col min="112" max="16384" width="9.33203125" style="1"/>
  </cols>
  <sheetData>
    <row r="1" spans="2:11" ht="67.95" customHeight="1" x14ac:dyDescent="1.1000000000000001">
      <c r="B1" s="62" t="s">
        <v>15</v>
      </c>
      <c r="C1" s="62"/>
      <c r="D1" s="62"/>
      <c r="E1" s="62"/>
      <c r="F1" s="62"/>
      <c r="G1" s="62"/>
      <c r="H1" s="7"/>
      <c r="I1" s="7"/>
      <c r="J1" s="7"/>
      <c r="K1" s="7"/>
    </row>
    <row r="2" spans="2:11" ht="23.4" customHeight="1" x14ac:dyDescent="0.55000000000000004">
      <c r="B2" s="63">
        <v>123456789</v>
      </c>
      <c r="C2" s="63"/>
      <c r="D2" s="63"/>
      <c r="E2" s="63"/>
      <c r="F2" s="63"/>
      <c r="G2" s="63"/>
      <c r="H2" s="8"/>
      <c r="I2" s="8"/>
      <c r="J2" s="8"/>
      <c r="K2" s="8"/>
    </row>
    <row r="3" spans="2:11" ht="25.95" customHeight="1" x14ac:dyDescent="0.4">
      <c r="B3" s="64" t="str">
        <f>CONCATENATE("Current Balance : "&amp;TEXT(MyTransactions1[[#Totals],[Balance]],"$#,##0.00"))</f>
        <v>Current Balance : $2,730.84</v>
      </c>
      <c r="C3" s="64"/>
      <c r="D3" s="64"/>
      <c r="E3" s="64"/>
      <c r="F3" s="64"/>
      <c r="G3" s="64"/>
      <c r="H3" s="12"/>
      <c r="I3" s="9"/>
      <c r="J3" s="9"/>
      <c r="K3" s="9"/>
    </row>
    <row r="4" spans="2:11" ht="24.6" x14ac:dyDescent="0.55000000000000004">
      <c r="B4" s="2"/>
      <c r="C4" s="2"/>
      <c r="D4" s="2"/>
      <c r="H4" s="2"/>
      <c r="K4"/>
    </row>
    <row r="5" spans="2:11" ht="20.25" customHeight="1" x14ac:dyDescent="0.55000000000000004">
      <c r="B5" s="2"/>
      <c r="C5" s="2"/>
      <c r="D5" s="2"/>
      <c r="E5" s="18" t="s">
        <v>12</v>
      </c>
      <c r="F5" s="18" t="s">
        <v>1</v>
      </c>
      <c r="G5" s="18" t="s">
        <v>2</v>
      </c>
      <c r="H5" s="18" t="s">
        <v>4</v>
      </c>
      <c r="I5" s="11" t="s">
        <v>21</v>
      </c>
      <c r="J5" s="11" t="s">
        <v>11</v>
      </c>
      <c r="K5" s="11" t="s">
        <v>3</v>
      </c>
    </row>
    <row r="6" spans="2:11" ht="20.25" customHeight="1" x14ac:dyDescent="0.55000000000000004">
      <c r="B6" s="2"/>
      <c r="C6" s="2"/>
      <c r="D6" s="2"/>
      <c r="E6" s="19"/>
      <c r="F6" s="21">
        <v>40391</v>
      </c>
      <c r="G6" s="19" t="s">
        <v>5</v>
      </c>
      <c r="H6" s="19" t="s">
        <v>11</v>
      </c>
      <c r="I6" s="23"/>
      <c r="J6" s="23">
        <v>2916.73</v>
      </c>
      <c r="K6" s="23">
        <f>MyTransactions1[[#This Row],[Deposit]]</f>
        <v>2916.73</v>
      </c>
    </row>
    <row r="7" spans="2:11" ht="20.25" customHeight="1" x14ac:dyDescent="0.55000000000000004">
      <c r="B7" s="2"/>
      <c r="C7" s="2"/>
      <c r="D7" s="2"/>
      <c r="E7" s="20">
        <v>2251</v>
      </c>
      <c r="F7" s="22">
        <v>40391</v>
      </c>
      <c r="G7" s="20" t="s">
        <v>22</v>
      </c>
      <c r="H7" s="20" t="s">
        <v>7</v>
      </c>
      <c r="I7" s="24">
        <v>205.61</v>
      </c>
      <c r="J7" s="24"/>
      <c r="K7" s="24">
        <f>IF(ISBLANK(MyTransactions1[[#This Row],[Withdrawal]]),K6+MyTransactions1[[#This Row],[Deposit]],K6-MyTransactions1[[#This Row],[Withdrawal]])</f>
        <v>2711.12</v>
      </c>
    </row>
    <row r="8" spans="2:11" ht="20.25" customHeight="1" x14ac:dyDescent="0.55000000000000004">
      <c r="B8" s="2"/>
      <c r="C8" s="2"/>
      <c r="D8" s="2"/>
      <c r="E8" s="20">
        <v>67112449</v>
      </c>
      <c r="F8" s="22">
        <v>40392</v>
      </c>
      <c r="G8" s="20" t="s">
        <v>13</v>
      </c>
      <c r="H8" s="20" t="s">
        <v>10</v>
      </c>
      <c r="I8" s="24">
        <v>961.77</v>
      </c>
      <c r="J8" s="24"/>
      <c r="K8" s="24">
        <f>IF(ISBLANK(MyTransactions1[[#This Row],[Withdrawal]]),K7+MyTransactions1[[#This Row],[Deposit]],K7-MyTransactions1[[#This Row],[Withdrawal]])</f>
        <v>1749.35</v>
      </c>
    </row>
    <row r="9" spans="2:11" ht="20.25" customHeight="1" x14ac:dyDescent="0.55000000000000004">
      <c r="B9" s="2"/>
      <c r="C9" s="2"/>
      <c r="D9" s="2"/>
      <c r="E9" s="20" t="s">
        <v>26</v>
      </c>
      <c r="F9" s="22">
        <v>40394</v>
      </c>
      <c r="G9" s="20" t="s">
        <v>24</v>
      </c>
      <c r="H9" s="20" t="s">
        <v>14</v>
      </c>
      <c r="I9" s="24">
        <v>3.65</v>
      </c>
      <c r="J9" s="24"/>
      <c r="K9" s="24">
        <f>IF(ISBLANK(MyTransactions1[[#This Row],[Withdrawal]]),K8+MyTransactions1[[#This Row],[Deposit]],K8-MyTransactions1[[#This Row],[Withdrawal]])</f>
        <v>1745.6999999999998</v>
      </c>
    </row>
    <row r="10" spans="2:11" ht="20.25" customHeight="1" x14ac:dyDescent="0.55000000000000004">
      <c r="B10" s="2"/>
      <c r="C10" s="2"/>
      <c r="D10" s="2"/>
      <c r="E10" s="20">
        <v>2252</v>
      </c>
      <c r="F10" s="22">
        <v>40395</v>
      </c>
      <c r="G10" s="20" t="s">
        <v>23</v>
      </c>
      <c r="H10" s="20" t="s">
        <v>8</v>
      </c>
      <c r="I10" s="24">
        <v>145.33000000000001</v>
      </c>
      <c r="J10" s="24"/>
      <c r="K10" s="24">
        <f>IF(ISBLANK(MyTransactions1[[#This Row],[Withdrawal]]),K9+MyTransactions1[[#This Row],[Deposit]],K9-MyTransactions1[[#This Row],[Withdrawal]])</f>
        <v>1600.37</v>
      </c>
    </row>
    <row r="11" spans="2:11" ht="20.25" customHeight="1" x14ac:dyDescent="0.55000000000000004">
      <c r="B11" s="2"/>
      <c r="C11" s="2"/>
      <c r="D11" s="2"/>
      <c r="E11" s="20" t="s">
        <v>27</v>
      </c>
      <c r="F11" s="22">
        <v>40397</v>
      </c>
      <c r="G11" s="20" t="s">
        <v>28</v>
      </c>
      <c r="H11" s="20" t="s">
        <v>14</v>
      </c>
      <c r="I11" s="24">
        <v>50</v>
      </c>
      <c r="J11" s="24"/>
      <c r="K11" s="24">
        <f>IF(ISBLANK(MyTransactions1[[#This Row],[Withdrawal]]),K10+MyTransactions1[[#This Row],[Deposit]],K10-MyTransactions1[[#This Row],[Withdrawal]])</f>
        <v>1550.37</v>
      </c>
    </row>
    <row r="12" spans="2:11" ht="20.25" customHeight="1" x14ac:dyDescent="0.55000000000000004">
      <c r="B12" s="2"/>
      <c r="C12" s="2"/>
      <c r="D12" s="2"/>
      <c r="E12" s="20">
        <v>68240158</v>
      </c>
      <c r="F12" s="22">
        <v>40400</v>
      </c>
      <c r="G12" s="20" t="s">
        <v>6</v>
      </c>
      <c r="H12" s="20" t="s">
        <v>6</v>
      </c>
      <c r="I12" s="24">
        <v>936.48</v>
      </c>
      <c r="J12" s="24"/>
      <c r="K12" s="24">
        <f>IF(ISBLANK(MyTransactions1[[#This Row],[Withdrawal]]),K11+MyTransactions1[[#This Row],[Deposit]],K11-MyTransactions1[[#This Row],[Withdrawal]])</f>
        <v>613.88999999999987</v>
      </c>
    </row>
    <row r="13" spans="2:11" ht="20.25" customHeight="1" x14ac:dyDescent="0.55000000000000004">
      <c r="B13" s="2"/>
      <c r="C13" s="2"/>
      <c r="D13" s="2"/>
      <c r="E13" s="25"/>
      <c r="F13" s="22">
        <v>40405</v>
      </c>
      <c r="G13" s="25" t="s">
        <v>16</v>
      </c>
      <c r="H13" s="25" t="s">
        <v>11</v>
      </c>
      <c r="I13" s="26"/>
      <c r="J13" s="26">
        <v>2365.8200000000002</v>
      </c>
      <c r="K13" s="24">
        <f>IF(ISBLANK(MyTransactions1[[#This Row],[Withdrawal]]),K12+MyTransactions1[[#This Row],[Deposit]],K12-MyTransactions1[[#This Row],[Withdrawal]])</f>
        <v>2979.71</v>
      </c>
    </row>
    <row r="14" spans="2:11" ht="15" customHeight="1" x14ac:dyDescent="0.4">
      <c r="D14" s="6"/>
      <c r="E14" s="25"/>
      <c r="F14" s="22">
        <v>40408</v>
      </c>
      <c r="G14" s="25" t="s">
        <v>19</v>
      </c>
      <c r="H14" s="25" t="s">
        <v>30</v>
      </c>
      <c r="I14" s="26">
        <v>200</v>
      </c>
      <c r="J14" s="26"/>
      <c r="K14" s="26">
        <f>IF(ISBLANK(MyTransactions1[[#This Row],[Withdrawal]]),K13+MyTransactions1[[#This Row],[Deposit]],K13-MyTransactions1[[#This Row],[Withdrawal]])</f>
        <v>2779.71</v>
      </c>
    </row>
    <row r="15" spans="2:11" x14ac:dyDescent="0.4">
      <c r="B15" s="61" t="s">
        <v>18</v>
      </c>
      <c r="C15" s="61"/>
      <c r="D15" s="6"/>
      <c r="E15" s="25">
        <v>2253</v>
      </c>
      <c r="F15" s="22">
        <v>40410</v>
      </c>
      <c r="G15" s="25" t="s">
        <v>20</v>
      </c>
      <c r="H15" s="25" t="s">
        <v>8</v>
      </c>
      <c r="I15" s="26">
        <v>48.87</v>
      </c>
      <c r="J15" s="26"/>
      <c r="K15" s="26">
        <f>IF(ISBLANK(MyTransactions1[[#This Row],[Withdrawal]]),K14+MyTransactions1[[#This Row],[Deposit]],K14-MyTransactions1[[#This Row],[Withdrawal]])</f>
        <v>2730.84</v>
      </c>
    </row>
    <row r="16" spans="2:11" x14ac:dyDescent="0.4">
      <c r="B16" s="6" t="s">
        <v>4</v>
      </c>
      <c r="C16" s="10" t="s">
        <v>0</v>
      </c>
      <c r="D16" s="6"/>
      <c r="E16" s="4" t="s">
        <v>17</v>
      </c>
      <c r="F16" s="4"/>
      <c r="G16" s="4"/>
      <c r="H16" s="4"/>
      <c r="I16" s="5">
        <f>SUBTOTAL(109,MyTransactions1[Withdrawal])</f>
        <v>2551.71</v>
      </c>
      <c r="J16" s="5">
        <f>SUBTOTAL(109,MyTransactions1[Deposit])</f>
        <v>5282.55</v>
      </c>
      <c r="K16" s="5">
        <f>MyTransactions1[[#Totals],[Deposit]]-MyTransactions1[[#Totals],[Withdrawal]]</f>
        <v>2730.84</v>
      </c>
    </row>
    <row r="17" spans="2:11" x14ac:dyDescent="0.4">
      <c r="B17" s="6" t="s">
        <v>11</v>
      </c>
      <c r="C17" s="14">
        <f>SUMIF(MyTransactions1[Category],"=" &amp;CategoryTable1[[#This Row],[Category]],MyTransactions1[Deposit])</f>
        <v>5282.55</v>
      </c>
      <c r="D17" s="6"/>
      <c r="E17"/>
      <c r="F17"/>
      <c r="G17"/>
      <c r="H17"/>
      <c r="I17"/>
      <c r="J17"/>
      <c r="K17"/>
    </row>
    <row r="18" spans="2:11" x14ac:dyDescent="0.4">
      <c r="B18" s="6" t="s">
        <v>6</v>
      </c>
      <c r="C18" s="14">
        <f>SUMIF(MyTransactions1[Category],"=" &amp;CategoryTable1[[#This Row],[Category]],MyTransactions1[Withdrawal])</f>
        <v>936.48</v>
      </c>
      <c r="D18" s="6"/>
      <c r="E18"/>
      <c r="F18"/>
      <c r="G18"/>
      <c r="H18"/>
      <c r="I18"/>
      <c r="J18"/>
      <c r="K18"/>
    </row>
    <row r="19" spans="2:11" x14ac:dyDescent="0.4">
      <c r="B19" s="6" t="s">
        <v>30</v>
      </c>
      <c r="C19" s="14">
        <f>SUMIF(MyTransactions1[Category],"=" &amp;CategoryTable1[[#This Row],[Category]],MyTransactions1[Withdrawal])</f>
        <v>200</v>
      </c>
      <c r="D19" s="6"/>
      <c r="E19"/>
      <c r="F19"/>
      <c r="G19"/>
      <c r="H19"/>
      <c r="I19"/>
      <c r="J19"/>
      <c r="K19"/>
    </row>
    <row r="20" spans="2:11" x14ac:dyDescent="0.4">
      <c r="B20" s="6" t="s">
        <v>7</v>
      </c>
      <c r="C20" s="14">
        <f>SUMIF(MyTransactions1[Category],"=" &amp;CategoryTable1[[#This Row],[Category]],MyTransactions1[Withdrawal])</f>
        <v>205.61</v>
      </c>
      <c r="D20" s="6"/>
      <c r="E20"/>
      <c r="F20"/>
      <c r="G20"/>
      <c r="H20"/>
      <c r="I20"/>
      <c r="J20"/>
      <c r="K20"/>
    </row>
    <row r="21" spans="2:11" x14ac:dyDescent="0.4">
      <c r="B21" s="6" t="s">
        <v>8</v>
      </c>
      <c r="C21" s="14">
        <f>SUMIF(MyTransactions1[Category],"=" &amp;CategoryTable1[[#This Row],[Category]],MyTransactions1[Withdrawal])</f>
        <v>194.20000000000002</v>
      </c>
      <c r="D21" s="6"/>
      <c r="E21"/>
      <c r="F21"/>
      <c r="G21"/>
      <c r="H21"/>
      <c r="I21"/>
      <c r="J21"/>
      <c r="K21"/>
    </row>
    <row r="22" spans="2:11" x14ac:dyDescent="0.4">
      <c r="B22" s="6" t="s">
        <v>9</v>
      </c>
      <c r="C22" s="14">
        <f>SUMIF(MyTransactions1[Category],"=" &amp;CategoryTable1[[#This Row],[Category]],MyTransactions1[Withdrawal])</f>
        <v>0</v>
      </c>
      <c r="E22"/>
      <c r="F22"/>
      <c r="G22"/>
      <c r="H22"/>
      <c r="I22"/>
      <c r="J22"/>
      <c r="K22"/>
    </row>
    <row r="23" spans="2:11" x14ac:dyDescent="0.4">
      <c r="B23" s="6" t="s">
        <v>10</v>
      </c>
      <c r="C23" s="14">
        <f>SUMIF(MyTransactions1[Category],"=" &amp;CategoryTable1[[#This Row],[Category]],MyTransactions1[Withdrawal])</f>
        <v>961.77</v>
      </c>
      <c r="D23" s="3"/>
      <c r="E23"/>
      <c r="F23"/>
      <c r="G23"/>
      <c r="H23"/>
      <c r="I23"/>
      <c r="J23"/>
      <c r="K23"/>
    </row>
    <row r="24" spans="2:11" customFormat="1" ht="13.8" x14ac:dyDescent="0.3">
      <c r="B24" s="6" t="s">
        <v>14</v>
      </c>
      <c r="C24" s="14">
        <f>SUMIF(MyTransactions1[Category],"=" &amp;CategoryTable1[[#This Row],[Category]],MyTransactions1[Withdrawal])</f>
        <v>53.65</v>
      </c>
    </row>
    <row r="25" spans="2:11" customFormat="1" ht="13.8" x14ac:dyDescent="0.3"/>
    <row r="26" spans="2:11" customFormat="1" ht="13.8" x14ac:dyDescent="0.3"/>
    <row r="27" spans="2:11" customFormat="1" ht="13.8" x14ac:dyDescent="0.3"/>
    <row r="28" spans="2:11" customFormat="1" ht="13.8" x14ac:dyDescent="0.3"/>
    <row r="29" spans="2:11" customFormat="1" ht="13.8" x14ac:dyDescent="0.3"/>
    <row r="30" spans="2:11" customFormat="1" ht="13.8" x14ac:dyDescent="0.3"/>
    <row r="31" spans="2:11" customFormat="1" ht="13.8" x14ac:dyDescent="0.3"/>
    <row r="32" spans="2:11" customFormat="1" ht="13.8" x14ac:dyDescent="0.3"/>
    <row r="33" customFormat="1" ht="13.8" x14ac:dyDescent="0.3"/>
    <row r="34" customFormat="1" ht="13.8" x14ac:dyDescent="0.3"/>
    <row r="35" customFormat="1" ht="13.8" x14ac:dyDescent="0.3"/>
    <row r="36" customFormat="1" ht="13.8" x14ac:dyDescent="0.3"/>
    <row r="37" customFormat="1" ht="13.8" x14ac:dyDescent="0.3"/>
    <row r="38" customFormat="1" ht="13.8" x14ac:dyDescent="0.3"/>
    <row r="39" customFormat="1" ht="13.8" x14ac:dyDescent="0.3"/>
    <row r="40" customFormat="1" ht="13.8" x14ac:dyDescent="0.3"/>
    <row r="41" customFormat="1" ht="13.8" x14ac:dyDescent="0.3"/>
    <row r="42" customFormat="1" ht="13.8" x14ac:dyDescent="0.3"/>
    <row r="43" customFormat="1" ht="13.8" x14ac:dyDescent="0.3"/>
    <row r="44" customFormat="1" ht="13.8" x14ac:dyDescent="0.3"/>
    <row r="45" customFormat="1" ht="13.8" x14ac:dyDescent="0.3"/>
    <row r="46" customFormat="1" ht="13.8" x14ac:dyDescent="0.3"/>
    <row r="47" customFormat="1" ht="13.8" x14ac:dyDescent="0.3"/>
    <row r="48" customFormat="1" ht="13.8" x14ac:dyDescent="0.3"/>
    <row r="49" customFormat="1" ht="13.8" x14ac:dyDescent="0.3"/>
    <row r="50" customFormat="1" ht="13.8" x14ac:dyDescent="0.3"/>
    <row r="51" customFormat="1" ht="13.8" x14ac:dyDescent="0.3"/>
    <row r="52" customFormat="1" ht="13.8" x14ac:dyDescent="0.3"/>
    <row r="53" customFormat="1" ht="13.8" x14ac:dyDescent="0.3"/>
    <row r="54" customFormat="1" ht="13.8" x14ac:dyDescent="0.3"/>
    <row r="55" customFormat="1" ht="13.8" x14ac:dyDescent="0.3"/>
    <row r="56" customFormat="1" ht="13.8" x14ac:dyDescent="0.3"/>
    <row r="57" customFormat="1" ht="13.8" x14ac:dyDescent="0.3"/>
    <row r="58" customFormat="1" ht="13.8" x14ac:dyDescent="0.3"/>
    <row r="59" customFormat="1" ht="13.8" x14ac:dyDescent="0.3"/>
    <row r="60" customFormat="1" ht="13.8" x14ac:dyDescent="0.3"/>
    <row r="61" customFormat="1" ht="13.8" x14ac:dyDescent="0.3"/>
    <row r="62" customFormat="1" ht="13.8" x14ac:dyDescent="0.3"/>
    <row r="63" customFormat="1" ht="13.8" x14ac:dyDescent="0.3"/>
    <row r="64" customFormat="1" ht="13.8" x14ac:dyDescent="0.3"/>
    <row r="65" customFormat="1" ht="13.8" x14ac:dyDescent="0.3"/>
    <row r="66" customFormat="1" ht="13.8" x14ac:dyDescent="0.3"/>
    <row r="67" customFormat="1" ht="13.8" x14ac:dyDescent="0.3"/>
    <row r="68" customFormat="1" ht="13.8" x14ac:dyDescent="0.3"/>
    <row r="69" customFormat="1" ht="13.8" x14ac:dyDescent="0.3"/>
    <row r="70" customFormat="1" ht="13.8" x14ac:dyDescent="0.3"/>
    <row r="71" customFormat="1" ht="13.8" x14ac:dyDescent="0.3"/>
    <row r="72" customFormat="1" ht="13.8" x14ac:dyDescent="0.3"/>
    <row r="73" customFormat="1" ht="13.8" x14ac:dyDescent="0.3"/>
    <row r="74" customFormat="1" ht="13.8" x14ac:dyDescent="0.3"/>
    <row r="75" customFormat="1" ht="13.8" x14ac:dyDescent="0.3"/>
    <row r="76" customFormat="1" ht="13.8" x14ac:dyDescent="0.3"/>
    <row r="77" customFormat="1" ht="13.8" x14ac:dyDescent="0.3"/>
    <row r="78" customFormat="1" ht="13.8" x14ac:dyDescent="0.3"/>
    <row r="79" customFormat="1" ht="13.8" x14ac:dyDescent="0.3"/>
    <row r="80" customFormat="1" ht="13.8" x14ac:dyDescent="0.3"/>
    <row r="81" customFormat="1" ht="13.8" x14ac:dyDescent="0.3"/>
    <row r="82" customFormat="1" ht="13.8" x14ac:dyDescent="0.3"/>
    <row r="83" customFormat="1" ht="13.8" x14ac:dyDescent="0.3"/>
    <row r="84" customFormat="1" ht="13.8" x14ac:dyDescent="0.3"/>
    <row r="85" customFormat="1" ht="13.8" x14ac:dyDescent="0.3"/>
    <row r="86" customFormat="1" ht="13.8" x14ac:dyDescent="0.3"/>
    <row r="87" customFormat="1" ht="13.8" x14ac:dyDescent="0.3"/>
    <row r="88" customFormat="1" ht="13.8" x14ac:dyDescent="0.3"/>
    <row r="89" customFormat="1" ht="13.8" x14ac:dyDescent="0.3"/>
    <row r="90" customFormat="1" ht="13.8" x14ac:dyDescent="0.3"/>
    <row r="91" customFormat="1" ht="13.8" x14ac:dyDescent="0.3"/>
    <row r="92" customFormat="1" ht="13.8" x14ac:dyDescent="0.3"/>
    <row r="93" customFormat="1" ht="13.8" x14ac:dyDescent="0.3"/>
    <row r="94" customFormat="1" ht="13.8" x14ac:dyDescent="0.3"/>
    <row r="95" customFormat="1" ht="13.8" x14ac:dyDescent="0.3"/>
    <row r="96" customFormat="1" ht="13.8" x14ac:dyDescent="0.3"/>
    <row r="97" customFormat="1" ht="13.8" x14ac:dyDescent="0.3"/>
    <row r="98" customFormat="1" ht="13.8" x14ac:dyDescent="0.3"/>
    <row r="99" customFormat="1" ht="13.8" x14ac:dyDescent="0.3"/>
    <row r="100" customFormat="1" ht="13.8" x14ac:dyDescent="0.3"/>
    <row r="101" customFormat="1" ht="13.8" x14ac:dyDescent="0.3"/>
    <row r="102" customFormat="1" ht="13.8" x14ac:dyDescent="0.3"/>
    <row r="103" customFormat="1" ht="13.8" x14ac:dyDescent="0.3"/>
    <row r="104" customFormat="1" ht="13.8" x14ac:dyDescent="0.3"/>
    <row r="105" customFormat="1" ht="13.8" x14ac:dyDescent="0.3"/>
    <row r="106" customFormat="1" ht="13.8" x14ac:dyDescent="0.3"/>
    <row r="107" customFormat="1" ht="13.8" x14ac:dyDescent="0.3"/>
    <row r="108" customFormat="1" ht="13.8" x14ac:dyDescent="0.3"/>
    <row r="109" customFormat="1" ht="13.8" x14ac:dyDescent="0.3"/>
    <row r="110" customFormat="1" ht="13.8" x14ac:dyDescent="0.3"/>
    <row r="111" customFormat="1" ht="13.8" x14ac:dyDescent="0.3"/>
    <row r="112" customFormat="1" ht="13.8" x14ac:dyDescent="0.3"/>
    <row r="113" customFormat="1" ht="13.8" x14ac:dyDescent="0.3"/>
    <row r="114" customFormat="1" ht="13.8" x14ac:dyDescent="0.3"/>
    <row r="115" customFormat="1" ht="13.8" x14ac:dyDescent="0.3"/>
    <row r="116" customFormat="1" ht="13.8" x14ac:dyDescent="0.3"/>
    <row r="117" customFormat="1" ht="13.8" x14ac:dyDescent="0.3"/>
    <row r="118" customFormat="1" ht="13.8" x14ac:dyDescent="0.3"/>
    <row r="119" customFormat="1" ht="13.8" x14ac:dyDescent="0.3"/>
    <row r="120" customFormat="1" ht="13.8" x14ac:dyDescent="0.3"/>
    <row r="121" customFormat="1" ht="13.8" x14ac:dyDescent="0.3"/>
    <row r="122" customFormat="1" ht="13.8" x14ac:dyDescent="0.3"/>
    <row r="123" customFormat="1" ht="13.8" x14ac:dyDescent="0.3"/>
    <row r="124" customFormat="1" ht="13.8" x14ac:dyDescent="0.3"/>
    <row r="125" customFormat="1" ht="13.8" x14ac:dyDescent="0.3"/>
    <row r="126" customFormat="1" ht="13.8" x14ac:dyDescent="0.3"/>
    <row r="127" customFormat="1" ht="13.8" x14ac:dyDescent="0.3"/>
    <row r="128" customFormat="1" ht="13.8" x14ac:dyDescent="0.3"/>
    <row r="129" customFormat="1" ht="13.8" x14ac:dyDescent="0.3"/>
    <row r="130" customFormat="1" ht="13.8" x14ac:dyDescent="0.3"/>
    <row r="131" customFormat="1" ht="13.8" x14ac:dyDescent="0.3"/>
    <row r="132" customFormat="1" ht="13.8" x14ac:dyDescent="0.3"/>
    <row r="133" customFormat="1" ht="13.8" x14ac:dyDescent="0.3"/>
    <row r="134" customFormat="1" ht="13.8" x14ac:dyDescent="0.3"/>
    <row r="135" customFormat="1" ht="13.8" x14ac:dyDescent="0.3"/>
    <row r="136" customFormat="1" ht="13.8" x14ac:dyDescent="0.3"/>
    <row r="137" customFormat="1" ht="13.8" x14ac:dyDescent="0.3"/>
    <row r="138" customFormat="1" ht="13.8" x14ac:dyDescent="0.3"/>
    <row r="139" customFormat="1" ht="13.8" x14ac:dyDescent="0.3"/>
    <row r="140" customFormat="1" ht="13.8" x14ac:dyDescent="0.3"/>
    <row r="141" customFormat="1" ht="13.8" x14ac:dyDescent="0.3"/>
    <row r="142" customFormat="1" ht="13.8" x14ac:dyDescent="0.3"/>
    <row r="143" customFormat="1" ht="13.8" x14ac:dyDescent="0.3"/>
    <row r="144" customFormat="1" ht="13.8" x14ac:dyDescent="0.3"/>
    <row r="145" customFormat="1" ht="13.8" x14ac:dyDescent="0.3"/>
    <row r="146" customFormat="1" ht="13.8" x14ac:dyDescent="0.3"/>
    <row r="147" customFormat="1" ht="13.8" x14ac:dyDescent="0.3"/>
    <row r="148" customFormat="1" ht="13.8" x14ac:dyDescent="0.3"/>
    <row r="149" customFormat="1" ht="13.8" x14ac:dyDescent="0.3"/>
    <row r="150" customFormat="1" ht="13.8" x14ac:dyDescent="0.3"/>
    <row r="151" customFormat="1" ht="13.8" x14ac:dyDescent="0.3"/>
    <row r="152" customFormat="1" ht="13.8" x14ac:dyDescent="0.3"/>
    <row r="153" customFormat="1" ht="13.8" x14ac:dyDescent="0.3"/>
    <row r="154" customFormat="1" ht="13.8" x14ac:dyDescent="0.3"/>
    <row r="155" customFormat="1" ht="13.8" x14ac:dyDescent="0.3"/>
    <row r="156" customFormat="1" ht="13.8" x14ac:dyDescent="0.3"/>
    <row r="157" customFormat="1" ht="13.8" x14ac:dyDescent="0.3"/>
    <row r="158" customFormat="1" ht="13.8" x14ac:dyDescent="0.3"/>
    <row r="159" customFormat="1" ht="13.8" x14ac:dyDescent="0.3"/>
    <row r="160" customFormat="1" ht="13.8" x14ac:dyDescent="0.3"/>
    <row r="161" customFormat="1" ht="13.8" x14ac:dyDescent="0.3"/>
    <row r="162" customFormat="1" ht="13.8" x14ac:dyDescent="0.3"/>
    <row r="163" customFormat="1" ht="13.8" x14ac:dyDescent="0.3"/>
    <row r="164" customFormat="1" ht="13.8" x14ac:dyDescent="0.3"/>
    <row r="165" customFormat="1" ht="13.8" x14ac:dyDescent="0.3"/>
    <row r="166" customFormat="1" ht="13.8" x14ac:dyDescent="0.3"/>
    <row r="167" customFormat="1" ht="13.8" x14ac:dyDescent="0.3"/>
    <row r="168" customFormat="1" ht="13.8" x14ac:dyDescent="0.3"/>
    <row r="169" customFormat="1" ht="13.8" x14ac:dyDescent="0.3"/>
    <row r="170" customFormat="1" ht="13.8" x14ac:dyDescent="0.3"/>
    <row r="171" customFormat="1" ht="13.8" x14ac:dyDescent="0.3"/>
    <row r="172" customFormat="1" ht="13.8" x14ac:dyDescent="0.3"/>
    <row r="173" customFormat="1" ht="13.8" x14ac:dyDescent="0.3"/>
    <row r="174" customFormat="1" ht="13.8" x14ac:dyDescent="0.3"/>
    <row r="175" customFormat="1" ht="13.8" x14ac:dyDescent="0.3"/>
    <row r="176" customFormat="1" ht="13.8" x14ac:dyDescent="0.3"/>
    <row r="177" customFormat="1" ht="13.8" x14ac:dyDescent="0.3"/>
    <row r="178" customFormat="1" ht="13.8" x14ac:dyDescent="0.3"/>
    <row r="179" customFormat="1" ht="13.8" x14ac:dyDescent="0.3"/>
    <row r="180" customFormat="1" ht="13.8" x14ac:dyDescent="0.3"/>
    <row r="181" customFormat="1" ht="13.8" x14ac:dyDescent="0.3"/>
    <row r="182" customFormat="1" ht="13.8" x14ac:dyDescent="0.3"/>
    <row r="183" customFormat="1" ht="13.8" x14ac:dyDescent="0.3"/>
    <row r="184" customFormat="1" ht="13.8" x14ac:dyDescent="0.3"/>
    <row r="185" customFormat="1" ht="13.8" x14ac:dyDescent="0.3"/>
    <row r="186" customFormat="1" ht="13.8" x14ac:dyDescent="0.3"/>
    <row r="187" customFormat="1" ht="13.8" x14ac:dyDescent="0.3"/>
    <row r="188" customFormat="1" ht="13.8" x14ac:dyDescent="0.3"/>
    <row r="189" customFormat="1" ht="13.8" x14ac:dyDescent="0.3"/>
    <row r="190" customFormat="1" ht="13.8" x14ac:dyDescent="0.3"/>
    <row r="191" customFormat="1" ht="13.8" x14ac:dyDescent="0.3"/>
    <row r="192" customFormat="1" ht="13.8" x14ac:dyDescent="0.3"/>
    <row r="193" customFormat="1" ht="13.8" x14ac:dyDescent="0.3"/>
    <row r="194" customFormat="1" ht="13.8" x14ac:dyDescent="0.3"/>
    <row r="195" customFormat="1" ht="13.8" x14ac:dyDescent="0.3"/>
    <row r="196" customFormat="1" ht="13.8" x14ac:dyDescent="0.3"/>
    <row r="197" customFormat="1" ht="13.8" x14ac:dyDescent="0.3"/>
    <row r="198" customFormat="1" ht="13.8" x14ac:dyDescent="0.3"/>
    <row r="199" customFormat="1" ht="13.8" x14ac:dyDescent="0.3"/>
    <row r="200" customFormat="1" ht="13.8" x14ac:dyDescent="0.3"/>
    <row r="201" customFormat="1" ht="13.8" x14ac:dyDescent="0.3"/>
    <row r="202" customFormat="1" ht="13.8" x14ac:dyDescent="0.3"/>
    <row r="203" customFormat="1" ht="13.8" x14ac:dyDescent="0.3"/>
    <row r="204" customFormat="1" ht="13.8" x14ac:dyDescent="0.3"/>
    <row r="205" customFormat="1" ht="13.8" x14ac:dyDescent="0.3"/>
    <row r="206" customFormat="1" ht="13.8" x14ac:dyDescent="0.3"/>
    <row r="207" customFormat="1" ht="13.8" x14ac:dyDescent="0.3"/>
    <row r="208" customFormat="1" ht="13.8" x14ac:dyDescent="0.3"/>
    <row r="209" customFormat="1" ht="13.8" x14ac:dyDescent="0.3"/>
    <row r="210" customFormat="1" ht="13.8" x14ac:dyDescent="0.3"/>
    <row r="211" customFormat="1" ht="13.8" x14ac:dyDescent="0.3"/>
    <row r="212" customFormat="1" ht="13.8" x14ac:dyDescent="0.3"/>
    <row r="213" customFormat="1" ht="13.8" x14ac:dyDescent="0.3"/>
    <row r="214" customFormat="1" ht="13.8" x14ac:dyDescent="0.3"/>
    <row r="215" customFormat="1" ht="13.8" x14ac:dyDescent="0.3"/>
    <row r="216" customFormat="1" ht="13.8" x14ac:dyDescent="0.3"/>
    <row r="217" customFormat="1" ht="13.8" x14ac:dyDescent="0.3"/>
    <row r="218" customFormat="1" ht="13.8" x14ac:dyDescent="0.3"/>
    <row r="219" customFormat="1" ht="13.8" x14ac:dyDescent="0.3"/>
    <row r="220" customFormat="1" ht="13.8" x14ac:dyDescent="0.3"/>
    <row r="221" customFormat="1" ht="13.8" x14ac:dyDescent="0.3"/>
    <row r="222" customFormat="1" ht="13.8" x14ac:dyDescent="0.3"/>
    <row r="223" customFormat="1" ht="13.8" x14ac:dyDescent="0.3"/>
    <row r="224" customFormat="1" ht="13.8" x14ac:dyDescent="0.3"/>
    <row r="225" customFormat="1" ht="13.8" x14ac:dyDescent="0.3"/>
    <row r="226" customFormat="1" ht="13.8" x14ac:dyDescent="0.3"/>
    <row r="227" customFormat="1" ht="13.8" x14ac:dyDescent="0.3"/>
    <row r="228" customFormat="1" ht="13.8" x14ac:dyDescent="0.3"/>
    <row r="229" customFormat="1" ht="13.8" x14ac:dyDescent="0.3"/>
    <row r="230" customFormat="1" ht="13.8" x14ac:dyDescent="0.3"/>
    <row r="231" customFormat="1" ht="13.8" x14ac:dyDescent="0.3"/>
    <row r="232" customFormat="1" ht="13.8" x14ac:dyDescent="0.3"/>
    <row r="233" customFormat="1" ht="13.8" x14ac:dyDescent="0.3"/>
    <row r="234" customFormat="1" ht="13.8" x14ac:dyDescent="0.3"/>
    <row r="235" customFormat="1" ht="13.8" x14ac:dyDescent="0.3"/>
    <row r="236" customFormat="1" ht="13.8" x14ac:dyDescent="0.3"/>
    <row r="237" customFormat="1" ht="13.8" x14ac:dyDescent="0.3"/>
    <row r="238" customFormat="1" ht="13.8" x14ac:dyDescent="0.3"/>
    <row r="239" customFormat="1" ht="13.8" x14ac:dyDescent="0.3"/>
    <row r="240" customFormat="1" ht="13.8" x14ac:dyDescent="0.3"/>
    <row r="241" customFormat="1" ht="13.8" x14ac:dyDescent="0.3"/>
    <row r="242" customFormat="1" ht="13.8" x14ac:dyDescent="0.3"/>
    <row r="243" customFormat="1" ht="13.8" x14ac:dyDescent="0.3"/>
    <row r="244" customFormat="1" ht="13.8" x14ac:dyDescent="0.3"/>
    <row r="245" customFormat="1" ht="13.8" x14ac:dyDescent="0.3"/>
    <row r="246" customFormat="1" ht="13.8" x14ac:dyDescent="0.3"/>
    <row r="247" customFormat="1" ht="13.8" x14ac:dyDescent="0.3"/>
    <row r="248" customFormat="1" ht="13.8" x14ac:dyDescent="0.3"/>
    <row r="249" customFormat="1" ht="13.8" x14ac:dyDescent="0.3"/>
    <row r="250" customFormat="1" ht="13.8" x14ac:dyDescent="0.3"/>
    <row r="251" customFormat="1" ht="13.8" x14ac:dyDescent="0.3"/>
    <row r="252" customFormat="1" ht="13.8" x14ac:dyDescent="0.3"/>
    <row r="253" customFormat="1" ht="13.8" x14ac:dyDescent="0.3"/>
    <row r="254" customFormat="1" ht="13.8" x14ac:dyDescent="0.3"/>
    <row r="255" customFormat="1" ht="13.8" x14ac:dyDescent="0.3"/>
    <row r="256" customFormat="1" ht="13.8" x14ac:dyDescent="0.3"/>
    <row r="257" customFormat="1" ht="13.8" x14ac:dyDescent="0.3"/>
    <row r="258" customFormat="1" ht="13.8" x14ac:dyDescent="0.3"/>
    <row r="259" customFormat="1" ht="13.8" x14ac:dyDescent="0.3"/>
    <row r="260" customFormat="1" ht="13.8" x14ac:dyDescent="0.3"/>
    <row r="261" customFormat="1" ht="13.8" x14ac:dyDescent="0.3"/>
    <row r="262" customFormat="1" ht="13.8" x14ac:dyDescent="0.3"/>
    <row r="263" customFormat="1" ht="13.8" x14ac:dyDescent="0.3"/>
    <row r="264" customFormat="1" ht="13.8" x14ac:dyDescent="0.3"/>
    <row r="265" customFormat="1" ht="13.8" x14ac:dyDescent="0.3"/>
    <row r="266" customFormat="1" ht="13.8" x14ac:dyDescent="0.3"/>
    <row r="267" customFormat="1" ht="13.8" x14ac:dyDescent="0.3"/>
    <row r="268" customFormat="1" ht="13.8" x14ac:dyDescent="0.3"/>
    <row r="269" customFormat="1" ht="13.8" x14ac:dyDescent="0.3"/>
    <row r="270" customFormat="1" ht="13.8" x14ac:dyDescent="0.3"/>
    <row r="271" customFormat="1" ht="13.8" x14ac:dyDescent="0.3"/>
    <row r="272" customFormat="1" ht="13.8" x14ac:dyDescent="0.3"/>
    <row r="273" customFormat="1" ht="13.8" x14ac:dyDescent="0.3"/>
    <row r="274" customFormat="1" ht="13.8" x14ac:dyDescent="0.3"/>
    <row r="275" customFormat="1" ht="13.8" x14ac:dyDescent="0.3"/>
    <row r="276" customFormat="1" ht="13.8" x14ac:dyDescent="0.3"/>
    <row r="277" customFormat="1" ht="13.8" x14ac:dyDescent="0.3"/>
    <row r="278" customFormat="1" ht="13.8" x14ac:dyDescent="0.3"/>
    <row r="279" customFormat="1" ht="13.8" x14ac:dyDescent="0.3"/>
    <row r="280" customFormat="1" ht="13.8" x14ac:dyDescent="0.3"/>
    <row r="281" customFormat="1" ht="13.8" x14ac:dyDescent="0.3"/>
    <row r="282" customFormat="1" ht="13.8" x14ac:dyDescent="0.3"/>
    <row r="283" customFormat="1" ht="13.8" x14ac:dyDescent="0.3"/>
    <row r="284" customFormat="1" ht="13.8" x14ac:dyDescent="0.3"/>
    <row r="285" customFormat="1" ht="13.8" x14ac:dyDescent="0.3"/>
    <row r="286" customFormat="1" ht="13.8" x14ac:dyDescent="0.3"/>
    <row r="287" customFormat="1" ht="13.8" x14ac:dyDescent="0.3"/>
    <row r="288" customFormat="1" ht="13.8" x14ac:dyDescent="0.3"/>
    <row r="289" customFormat="1" ht="13.8" x14ac:dyDescent="0.3"/>
    <row r="290" customFormat="1" ht="13.8" x14ac:dyDescent="0.3"/>
    <row r="291" customFormat="1" ht="13.8" x14ac:dyDescent="0.3"/>
    <row r="292" customFormat="1" ht="13.8" x14ac:dyDescent="0.3"/>
    <row r="293" customFormat="1" ht="13.8" x14ac:dyDescent="0.3"/>
    <row r="294" customFormat="1" ht="13.8" x14ac:dyDescent="0.3"/>
    <row r="295" customFormat="1" ht="13.8" x14ac:dyDescent="0.3"/>
    <row r="296" customFormat="1" ht="13.8" x14ac:dyDescent="0.3"/>
    <row r="297" customFormat="1" ht="13.8" x14ac:dyDescent="0.3"/>
    <row r="298" customFormat="1" ht="13.8" x14ac:dyDescent="0.3"/>
    <row r="299" customFormat="1" ht="13.8" x14ac:dyDescent="0.3"/>
    <row r="300" customFormat="1" ht="13.8" x14ac:dyDescent="0.3"/>
    <row r="301" customFormat="1" ht="13.8" x14ac:dyDescent="0.3"/>
    <row r="302" customFormat="1" ht="13.8" x14ac:dyDescent="0.3"/>
    <row r="303" customFormat="1" ht="13.8" x14ac:dyDescent="0.3"/>
    <row r="304" customFormat="1" ht="13.8" x14ac:dyDescent="0.3"/>
    <row r="305" customFormat="1" ht="13.8" x14ac:dyDescent="0.3"/>
    <row r="306" customFormat="1" ht="13.8" x14ac:dyDescent="0.3"/>
    <row r="307" customFormat="1" ht="13.8" x14ac:dyDescent="0.3"/>
    <row r="308" customFormat="1" ht="13.8" x14ac:dyDescent="0.3"/>
    <row r="309" customFormat="1" ht="13.8" x14ac:dyDescent="0.3"/>
    <row r="310" customFormat="1" ht="13.8" x14ac:dyDescent="0.3"/>
    <row r="311" customFormat="1" ht="13.8" x14ac:dyDescent="0.3"/>
    <row r="312" customFormat="1" ht="13.8" x14ac:dyDescent="0.3"/>
    <row r="313" customFormat="1" ht="13.8" x14ac:dyDescent="0.3"/>
    <row r="314" customFormat="1" ht="13.8" x14ac:dyDescent="0.3"/>
    <row r="315" customFormat="1" ht="13.8" x14ac:dyDescent="0.3"/>
    <row r="316" customFormat="1" ht="13.8" x14ac:dyDescent="0.3"/>
    <row r="317" customFormat="1" ht="13.8" x14ac:dyDescent="0.3"/>
    <row r="318" customFormat="1" ht="13.8" x14ac:dyDescent="0.3"/>
    <row r="319" customFormat="1" ht="13.8" x14ac:dyDescent="0.3"/>
    <row r="320" customFormat="1" ht="13.8" x14ac:dyDescent="0.3"/>
    <row r="321" customFormat="1" ht="13.8" x14ac:dyDescent="0.3"/>
    <row r="322" customFormat="1" ht="13.8" x14ac:dyDescent="0.3"/>
    <row r="323" customFormat="1" ht="13.8" x14ac:dyDescent="0.3"/>
    <row r="324" customFormat="1" ht="13.8" x14ac:dyDescent="0.3"/>
    <row r="325" customFormat="1" ht="13.8" x14ac:dyDescent="0.3"/>
    <row r="326" customFormat="1" ht="13.8" x14ac:dyDescent="0.3"/>
    <row r="327" customFormat="1" ht="13.8" x14ac:dyDescent="0.3"/>
    <row r="328" customFormat="1" ht="13.8" x14ac:dyDescent="0.3"/>
    <row r="329" customFormat="1" ht="13.8" x14ac:dyDescent="0.3"/>
    <row r="330" customFormat="1" ht="13.8" x14ac:dyDescent="0.3"/>
    <row r="331" customFormat="1" ht="13.8" x14ac:dyDescent="0.3"/>
    <row r="332" customFormat="1" ht="13.8" x14ac:dyDescent="0.3"/>
    <row r="333" customFormat="1" ht="13.8" x14ac:dyDescent="0.3"/>
    <row r="334" customFormat="1" ht="13.8" x14ac:dyDescent="0.3"/>
    <row r="335" customFormat="1" ht="13.8" x14ac:dyDescent="0.3"/>
    <row r="336" customFormat="1" ht="13.8" x14ac:dyDescent="0.3"/>
    <row r="337" customFormat="1" ht="13.8" x14ac:dyDescent="0.3"/>
    <row r="338" customFormat="1" ht="13.8" x14ac:dyDescent="0.3"/>
    <row r="339" customFormat="1" ht="13.8" x14ac:dyDescent="0.3"/>
    <row r="340" customFormat="1" ht="13.8" x14ac:dyDescent="0.3"/>
    <row r="341" customFormat="1" ht="13.8" x14ac:dyDescent="0.3"/>
    <row r="342" customFormat="1" ht="13.8" x14ac:dyDescent="0.3"/>
    <row r="343" customFormat="1" ht="13.8" x14ac:dyDescent="0.3"/>
    <row r="344" customFormat="1" ht="13.8" x14ac:dyDescent="0.3"/>
    <row r="345" customFormat="1" ht="13.8" x14ac:dyDescent="0.3"/>
    <row r="346" customFormat="1" ht="13.8" x14ac:dyDescent="0.3"/>
    <row r="347" customFormat="1" ht="13.8" x14ac:dyDescent="0.3"/>
    <row r="348" customFormat="1" ht="13.8" x14ac:dyDescent="0.3"/>
    <row r="349" customFormat="1" ht="13.8" x14ac:dyDescent="0.3"/>
    <row r="350" customFormat="1" ht="13.8" x14ac:dyDescent="0.3"/>
    <row r="351" customFormat="1" ht="13.8" x14ac:dyDescent="0.3"/>
    <row r="352" customFormat="1" ht="13.8" x14ac:dyDescent="0.3"/>
    <row r="353" customFormat="1" ht="13.8" x14ac:dyDescent="0.3"/>
    <row r="354" customFormat="1" ht="13.8" x14ac:dyDescent="0.3"/>
    <row r="355" customFormat="1" ht="13.8" x14ac:dyDescent="0.3"/>
    <row r="356" customFormat="1" ht="13.8" x14ac:dyDescent="0.3"/>
    <row r="357" customFormat="1" ht="13.8" x14ac:dyDescent="0.3"/>
    <row r="358" customFormat="1" ht="13.8" x14ac:dyDescent="0.3"/>
    <row r="359" customFormat="1" ht="13.8" x14ac:dyDescent="0.3"/>
    <row r="360" customFormat="1" ht="13.8" x14ac:dyDescent="0.3"/>
    <row r="361" customFormat="1" ht="13.8" x14ac:dyDescent="0.3"/>
    <row r="362" customFormat="1" ht="13.8" x14ac:dyDescent="0.3"/>
    <row r="363" customFormat="1" ht="13.8" x14ac:dyDescent="0.3"/>
    <row r="364" customFormat="1" ht="13.8" x14ac:dyDescent="0.3"/>
    <row r="365" customFormat="1" ht="13.8" x14ac:dyDescent="0.3"/>
    <row r="366" customFormat="1" ht="13.8" x14ac:dyDescent="0.3"/>
    <row r="367" customFormat="1" ht="13.8" x14ac:dyDescent="0.3"/>
    <row r="368" customFormat="1" ht="13.8" x14ac:dyDescent="0.3"/>
    <row r="369" customFormat="1" ht="13.8" x14ac:dyDescent="0.3"/>
    <row r="370" customFormat="1" ht="13.8" x14ac:dyDescent="0.3"/>
    <row r="371" customFormat="1" ht="13.8" x14ac:dyDescent="0.3"/>
    <row r="372" customFormat="1" ht="13.8" x14ac:dyDescent="0.3"/>
    <row r="373" customFormat="1" ht="13.8" x14ac:dyDescent="0.3"/>
    <row r="374" customFormat="1" ht="13.8" x14ac:dyDescent="0.3"/>
    <row r="375" customFormat="1" ht="13.8" x14ac:dyDescent="0.3"/>
    <row r="376" customFormat="1" ht="13.8" x14ac:dyDescent="0.3"/>
    <row r="377" customFormat="1" ht="13.8" x14ac:dyDescent="0.3"/>
    <row r="378" customFormat="1" ht="13.8" x14ac:dyDescent="0.3"/>
    <row r="379" customFormat="1" ht="13.8" x14ac:dyDescent="0.3"/>
    <row r="380" customFormat="1" ht="13.8" x14ac:dyDescent="0.3"/>
    <row r="381" customFormat="1" ht="13.8" x14ac:dyDescent="0.3"/>
    <row r="382" customFormat="1" ht="13.8" x14ac:dyDescent="0.3"/>
    <row r="383" customFormat="1" ht="13.8" x14ac:dyDescent="0.3"/>
    <row r="384" customFormat="1" ht="13.8" x14ac:dyDescent="0.3"/>
    <row r="385" customFormat="1" ht="13.8" x14ac:dyDescent="0.3"/>
    <row r="386" customFormat="1" ht="13.8" x14ac:dyDescent="0.3"/>
    <row r="387" customFormat="1" ht="13.8" x14ac:dyDescent="0.3"/>
    <row r="388" customFormat="1" ht="13.8" x14ac:dyDescent="0.3"/>
    <row r="389" customFormat="1" ht="13.8" x14ac:dyDescent="0.3"/>
    <row r="390" customFormat="1" ht="13.8" x14ac:dyDescent="0.3"/>
    <row r="391" customFormat="1" ht="13.8" x14ac:dyDescent="0.3"/>
    <row r="392" customFormat="1" ht="13.8" x14ac:dyDescent="0.3"/>
    <row r="393" customFormat="1" ht="13.8" x14ac:dyDescent="0.3"/>
    <row r="394" customFormat="1" ht="13.8" x14ac:dyDescent="0.3"/>
    <row r="395" customFormat="1" ht="13.8" x14ac:dyDescent="0.3"/>
    <row r="396" customFormat="1" ht="13.8" x14ac:dyDescent="0.3"/>
    <row r="397" customFormat="1" ht="13.8" x14ac:dyDescent="0.3"/>
    <row r="398" customFormat="1" ht="13.8" x14ac:dyDescent="0.3"/>
    <row r="399" customFormat="1" ht="13.8" x14ac:dyDescent="0.3"/>
    <row r="400" customFormat="1" ht="13.8" x14ac:dyDescent="0.3"/>
    <row r="401" spans="5:11" customFormat="1" ht="13.8" x14ac:dyDescent="0.3"/>
    <row r="402" spans="5:11" customFormat="1" ht="13.8" x14ac:dyDescent="0.3"/>
    <row r="403" spans="5:11" customFormat="1" ht="13.8" x14ac:dyDescent="0.3"/>
    <row r="404" spans="5:11" customFormat="1" ht="13.8" x14ac:dyDescent="0.3"/>
    <row r="405" spans="5:11" customFormat="1" ht="13.8" x14ac:dyDescent="0.3"/>
    <row r="406" spans="5:11" customFormat="1" ht="13.8" x14ac:dyDescent="0.3"/>
    <row r="407" spans="5:11" customFormat="1" ht="13.8" x14ac:dyDescent="0.3"/>
    <row r="408" spans="5:11" customFormat="1" ht="13.8" x14ac:dyDescent="0.3"/>
    <row r="409" spans="5:11" customFormat="1" ht="13.8" x14ac:dyDescent="0.3"/>
    <row r="410" spans="5:11" customFormat="1" ht="13.8" x14ac:dyDescent="0.3"/>
    <row r="411" spans="5:11" customFormat="1" ht="13.8" x14ac:dyDescent="0.3"/>
    <row r="412" spans="5:11" customFormat="1" x14ac:dyDescent="0.4">
      <c r="E412" s="1"/>
      <c r="F412" s="1"/>
      <c r="G412" s="1"/>
      <c r="H412" s="1"/>
      <c r="I412" s="1"/>
      <c r="J412" s="1"/>
      <c r="K412" s="1"/>
    </row>
    <row r="413" spans="5:11" customFormat="1" x14ac:dyDescent="0.4">
      <c r="E413" s="1"/>
      <c r="F413" s="1"/>
      <c r="G413" s="1"/>
      <c r="H413" s="1"/>
      <c r="I413" s="1"/>
      <c r="J413" s="1"/>
      <c r="K413" s="1"/>
    </row>
    <row r="414" spans="5:11" customFormat="1" x14ac:dyDescent="0.4">
      <c r="E414" s="1"/>
      <c r="F414" s="1"/>
      <c r="G414" s="1"/>
      <c r="H414" s="1"/>
      <c r="I414" s="1"/>
      <c r="J414" s="1"/>
      <c r="K414" s="1"/>
    </row>
    <row r="415" spans="5:11" customFormat="1" x14ac:dyDescent="0.4">
      <c r="E415" s="1"/>
      <c r="F415" s="1"/>
      <c r="G415" s="1"/>
      <c r="H415" s="1"/>
      <c r="I415" s="1"/>
      <c r="J415" s="1"/>
      <c r="K415" s="1"/>
    </row>
    <row r="416" spans="5:11" customFormat="1" x14ac:dyDescent="0.4">
      <c r="E416" s="1"/>
      <c r="F416" s="1"/>
      <c r="G416" s="1"/>
      <c r="H416" s="1"/>
      <c r="I416" s="1"/>
      <c r="J416" s="1"/>
      <c r="K416" s="1"/>
    </row>
    <row r="417" spans="2:11" customFormat="1" x14ac:dyDescent="0.4">
      <c r="E417" s="1"/>
      <c r="F417" s="1"/>
      <c r="G417" s="1"/>
      <c r="H417" s="1"/>
      <c r="I417" s="1"/>
      <c r="J417" s="1"/>
      <c r="K417" s="1"/>
    </row>
    <row r="418" spans="2:11" customFormat="1" x14ac:dyDescent="0.4">
      <c r="E418" s="1"/>
      <c r="F418" s="1"/>
      <c r="G418" s="1"/>
      <c r="H418" s="1"/>
      <c r="I418" s="1"/>
      <c r="J418" s="1"/>
      <c r="K418" s="1"/>
    </row>
    <row r="419" spans="2:11" customFormat="1" x14ac:dyDescent="0.4">
      <c r="E419" s="1"/>
      <c r="F419" s="1"/>
      <c r="G419" s="1"/>
      <c r="H419" s="1"/>
      <c r="I419" s="1"/>
      <c r="J419" s="1"/>
      <c r="K419" s="1"/>
    </row>
    <row r="420" spans="2:11" customFormat="1" x14ac:dyDescent="0.4">
      <c r="E420" s="1"/>
      <c r="F420" s="1"/>
      <c r="G420" s="1"/>
      <c r="H420" s="1"/>
      <c r="I420" s="1"/>
      <c r="J420" s="1"/>
      <c r="K420" s="1"/>
    </row>
    <row r="421" spans="2:11" customFormat="1" x14ac:dyDescent="0.4">
      <c r="E421" s="1"/>
      <c r="F421" s="1"/>
      <c r="G421" s="1"/>
      <c r="H421" s="1"/>
      <c r="I421" s="1"/>
      <c r="J421" s="1"/>
      <c r="K421" s="1"/>
    </row>
    <row r="422" spans="2:11" customFormat="1" x14ac:dyDescent="0.4">
      <c r="E422" s="1"/>
      <c r="F422" s="1"/>
      <c r="G422" s="1"/>
      <c r="H422" s="1"/>
      <c r="I422" s="1"/>
      <c r="J422" s="1"/>
      <c r="K422" s="1"/>
    </row>
    <row r="423" spans="2:11" customFormat="1" x14ac:dyDescent="0.4">
      <c r="E423" s="1"/>
      <c r="F423" s="1"/>
      <c r="G423" s="1"/>
      <c r="H423" s="1"/>
      <c r="I423" s="1"/>
      <c r="J423" s="1"/>
      <c r="K423" s="1"/>
    </row>
    <row r="424" spans="2:11" customFormat="1" x14ac:dyDescent="0.4">
      <c r="E424" s="1"/>
      <c r="F424" s="1"/>
      <c r="G424" s="1"/>
      <c r="H424" s="1"/>
      <c r="I424" s="1"/>
      <c r="J424" s="1"/>
      <c r="K424" s="1"/>
    </row>
    <row r="425" spans="2:11" customFormat="1" x14ac:dyDescent="0.4">
      <c r="E425" s="1"/>
      <c r="F425" s="1"/>
      <c r="G425" s="1"/>
      <c r="H425" s="1"/>
      <c r="I425" s="1"/>
      <c r="J425" s="1"/>
      <c r="K425" s="1"/>
    </row>
    <row r="426" spans="2:11" customFormat="1" x14ac:dyDescent="0.4">
      <c r="E426" s="1"/>
      <c r="F426" s="1"/>
      <c r="G426" s="1"/>
      <c r="H426" s="1"/>
      <c r="I426" s="1"/>
      <c r="J426" s="1"/>
      <c r="K426" s="1"/>
    </row>
    <row r="427" spans="2:11" customFormat="1" x14ac:dyDescent="0.4">
      <c r="B427" s="1"/>
      <c r="C427" s="1"/>
      <c r="E427" s="1"/>
      <c r="F427" s="1"/>
      <c r="G427" s="1"/>
      <c r="H427" s="1"/>
      <c r="I427" s="1"/>
      <c r="J427" s="1"/>
      <c r="K427" s="1"/>
    </row>
    <row r="428" spans="2:11" customFormat="1" x14ac:dyDescent="0.4">
      <c r="B428" s="1"/>
      <c r="C428" s="1"/>
      <c r="E428" s="1"/>
      <c r="F428" s="1"/>
      <c r="G428" s="1"/>
      <c r="H428" s="1"/>
      <c r="I428" s="1"/>
      <c r="J428" s="1"/>
      <c r="K428" s="1"/>
    </row>
  </sheetData>
  <mergeCells count="4">
    <mergeCell ref="B1:G1"/>
    <mergeCell ref="B2:G2"/>
    <mergeCell ref="B3:G3"/>
    <mergeCell ref="B15:C15"/>
  </mergeCells>
  <conditionalFormatting sqref="K6:K15">
    <cfRule type="expression" dxfId="9" priority="1">
      <formula>K6&lt;0</formula>
    </cfRule>
  </conditionalFormatting>
  <dataValidations count="1">
    <dataValidation type="list" allowBlank="1" showInputMessage="1" showErrorMessage="1" sqref="H6:H15">
      <formula1>CategoryLookup</formula1>
    </dataValidation>
  </dataValidations>
  <pageMargins left="0.7" right="0.7" top="0.75" bottom="0.75" header="0.3" footer="0.3"/>
  <pageSetup scale="76" fitToHeight="0" orientation="landscape" r:id="rId1"/>
  <ignoredErrors>
    <ignoredError sqref="C17:C24 K6" calculatedColumn="1"/>
  </ignoredErrors>
  <drawing r:id="rId2"/>
  <tableParts count="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8"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75ED73BD-9183-4A5D-83BC-9D403B5E8E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Check Register 2013-14</vt:lpstr>
      <vt:lpstr>Check Register 2012-13</vt:lpstr>
      <vt:lpstr>Group Totals</vt:lpstr>
      <vt:lpstr>How to use this template</vt:lpstr>
      <vt:lpstr>Sample</vt:lpstr>
      <vt:lpstr>Sheet2</vt:lpstr>
      <vt:lpstr>'Check Register 2013-14'!CategoryLookup</vt:lpstr>
      <vt:lpstr>Sample!CategoryLookup</vt:lpstr>
      <vt:lpstr>CategoryLookup</vt:lpstr>
      <vt:lpstr>Transaction</vt:lpstr>
      <vt:lpstr>Sample!Transaction3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2013-01-21T03:27:32Z</dcterms:created>
  <dcterms:modified xsi:type="dcterms:W3CDTF">2014-04-04T04:11:36Z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TC024259249991</vt:lpwstr>
  </property>
</Properties>
</file>